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8256" windowHeight="5472" tabRatio="833" firstSheet="27" activeTab="32"/>
  </bookViews>
  <sheets>
    <sheet name="Inhoudsopgave" sheetId="1" r:id="rId1"/>
    <sheet name="24.1.1" sheetId="2" r:id="rId2"/>
    <sheet name="24.1.2" sheetId="3" r:id="rId3"/>
    <sheet name="24.1.3" sheetId="4" r:id="rId4"/>
    <sheet name="24.1.4" sheetId="5" r:id="rId5"/>
    <sheet name="24.1.5" sheetId="43" r:id="rId6"/>
    <sheet name="24.1.6" sheetId="7" r:id="rId7"/>
    <sheet name="24.1.7" sheetId="8" r:id="rId8"/>
    <sheet name="5.1.8" sheetId="9" state="hidden" r:id="rId9"/>
    <sheet name="5.2.8" sheetId="17" state="hidden" r:id="rId10"/>
    <sheet name="24.2.1" sheetId="18" r:id="rId11"/>
    <sheet name="24.2.2" sheetId="19" r:id="rId12"/>
    <sheet name="24.2.3" sheetId="20" r:id="rId13"/>
    <sheet name="24.2.4" sheetId="21" r:id="rId14"/>
    <sheet name="24.2.5" sheetId="22" r:id="rId15"/>
    <sheet name="24.2.6" sheetId="23" r:id="rId16"/>
    <sheet name="24.2.7" sheetId="24" r:id="rId17"/>
    <sheet name="5.3.8" sheetId="25" state="hidden" r:id="rId18"/>
    <sheet name="24.3.1" sheetId="26" r:id="rId19"/>
    <sheet name="24.3.2" sheetId="27" r:id="rId20"/>
    <sheet name="24.3.3" sheetId="28" r:id="rId21"/>
    <sheet name="24.3.4" sheetId="29" r:id="rId22"/>
    <sheet name="24.3.5" sheetId="30" r:id="rId23"/>
    <sheet name="24.3.6" sheetId="31" r:id="rId24"/>
    <sheet name="24.3.7" sheetId="32" r:id="rId25"/>
    <sheet name="5.4.8" sheetId="33" state="hidden" r:id="rId26"/>
    <sheet name="24.4.1" sheetId="34" r:id="rId27"/>
    <sheet name="24.4.2" sheetId="35" r:id="rId28"/>
    <sheet name="24.4.3" sheetId="36" r:id="rId29"/>
    <sheet name="24.4.4" sheetId="37" r:id="rId30"/>
    <sheet name="24.4.5" sheetId="38" r:id="rId31"/>
    <sheet name="24.4.6" sheetId="39" r:id="rId32"/>
    <sheet name="24.4.7" sheetId="40" r:id="rId33"/>
    <sheet name="5.5.8" sheetId="41" state="hidden" r:id="rId34"/>
  </sheets>
  <externalReferences>
    <externalReference r:id="rId35"/>
  </externalReferences>
  <calcPr calcId="145621"/>
</workbook>
</file>

<file path=xl/calcChain.xml><?xml version="1.0" encoding="utf-8"?>
<calcChain xmlns="http://schemas.openxmlformats.org/spreadsheetml/2006/main">
  <c r="U21" i="41" l="1"/>
  <c r="T21" i="41"/>
  <c r="S21" i="41"/>
  <c r="R21" i="41"/>
  <c r="Q21" i="41"/>
  <c r="P21" i="41"/>
  <c r="O21" i="41"/>
  <c r="N21" i="41"/>
  <c r="M21" i="41"/>
  <c r="L21" i="41"/>
  <c r="K21" i="41"/>
  <c r="J21" i="41"/>
  <c r="I21" i="41"/>
  <c r="H21" i="41"/>
  <c r="G21" i="41"/>
  <c r="F21" i="41"/>
  <c r="E21" i="41"/>
  <c r="D21" i="41"/>
  <c r="C21" i="41"/>
  <c r="B21" i="41"/>
  <c r="U20" i="41"/>
  <c r="T20" i="41"/>
  <c r="S20" i="41"/>
  <c r="R20" i="41"/>
  <c r="Q20" i="41"/>
  <c r="P20" i="41"/>
  <c r="O20" i="41"/>
  <c r="N20" i="41"/>
  <c r="M20" i="41"/>
  <c r="L20" i="41"/>
  <c r="K20" i="41"/>
  <c r="J20" i="41"/>
  <c r="I20" i="41"/>
  <c r="H20" i="41"/>
  <c r="G20" i="41"/>
  <c r="F20" i="41"/>
  <c r="E20" i="41"/>
  <c r="D20" i="41"/>
  <c r="C20" i="41"/>
  <c r="B20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B19" i="41"/>
  <c r="U18" i="41"/>
  <c r="T18" i="41"/>
  <c r="S18" i="41"/>
  <c r="R18" i="41"/>
  <c r="Q18" i="41"/>
  <c r="P18" i="41"/>
  <c r="O18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U16" i="41"/>
  <c r="T16" i="41"/>
  <c r="S16" i="41"/>
  <c r="R16" i="41"/>
  <c r="Q16" i="41"/>
  <c r="P16" i="41"/>
  <c r="O16" i="41"/>
  <c r="N16" i="41"/>
  <c r="M16" i="41"/>
  <c r="L16" i="41"/>
  <c r="K16" i="41"/>
  <c r="J16" i="41"/>
  <c r="I16" i="41"/>
  <c r="H16" i="41"/>
  <c r="G16" i="41"/>
  <c r="F16" i="41"/>
  <c r="E16" i="41"/>
  <c r="D16" i="41"/>
  <c r="C16" i="41"/>
  <c r="B16" i="41"/>
  <c r="U15" i="41"/>
  <c r="T15" i="41"/>
  <c r="S15" i="41"/>
  <c r="R15" i="41"/>
  <c r="Q15" i="41"/>
  <c r="P15" i="41"/>
  <c r="O15" i="41"/>
  <c r="N15" i="41"/>
  <c r="M15" i="41"/>
  <c r="L15" i="41"/>
  <c r="K15" i="41"/>
  <c r="J15" i="41"/>
  <c r="I15" i="41"/>
  <c r="H15" i="41"/>
  <c r="G15" i="41"/>
  <c r="F15" i="41"/>
  <c r="E15" i="41"/>
  <c r="D15" i="41"/>
  <c r="C15" i="41"/>
  <c r="B15" i="41"/>
  <c r="U14" i="41"/>
  <c r="T14" i="41"/>
  <c r="S14" i="41"/>
  <c r="R14" i="41"/>
  <c r="Q14" i="41"/>
  <c r="P14" i="41"/>
  <c r="O14" i="41"/>
  <c r="N14" i="41"/>
  <c r="M14" i="41"/>
  <c r="L14" i="41"/>
  <c r="K14" i="41"/>
  <c r="J14" i="41"/>
  <c r="I14" i="41"/>
  <c r="H14" i="41"/>
  <c r="G14" i="41"/>
  <c r="F14" i="41"/>
  <c r="E14" i="41"/>
  <c r="D14" i="41"/>
  <c r="C14" i="41"/>
  <c r="B14" i="41"/>
  <c r="U13" i="41"/>
  <c r="T13" i="41"/>
  <c r="S13" i="41"/>
  <c r="R13" i="41"/>
  <c r="Q13" i="41"/>
  <c r="P13" i="41"/>
  <c r="O13" i="41"/>
  <c r="N13" i="41"/>
  <c r="M13" i="41"/>
  <c r="L13" i="41"/>
  <c r="K13" i="41"/>
  <c r="J13" i="41"/>
  <c r="I13" i="41"/>
  <c r="H13" i="41"/>
  <c r="G13" i="41"/>
  <c r="F13" i="41"/>
  <c r="E13" i="41"/>
  <c r="D13" i="41"/>
  <c r="C13" i="41"/>
  <c r="B13" i="41"/>
  <c r="U12" i="41"/>
  <c r="T12" i="41"/>
  <c r="S12" i="41"/>
  <c r="R12" i="41"/>
  <c r="Q12" i="41"/>
  <c r="P12" i="41"/>
  <c r="O12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B12" i="41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U9" i="41"/>
  <c r="T9" i="41"/>
  <c r="S9" i="41"/>
  <c r="R9" i="41"/>
  <c r="Q9" i="41"/>
  <c r="P9" i="41"/>
  <c r="O9" i="41"/>
  <c r="N9" i="41"/>
  <c r="M9" i="41"/>
  <c r="L9" i="41"/>
  <c r="K9" i="41"/>
  <c r="J9" i="41"/>
  <c r="I9" i="41"/>
  <c r="H9" i="41"/>
  <c r="G9" i="41"/>
  <c r="F9" i="41"/>
  <c r="E9" i="41"/>
  <c r="D9" i="41"/>
  <c r="C9" i="41"/>
  <c r="B9" i="41"/>
  <c r="U8" i="41"/>
  <c r="T8" i="41"/>
  <c r="S8" i="41"/>
  <c r="R8" i="41"/>
  <c r="Q8" i="41"/>
  <c r="P8" i="41"/>
  <c r="O8" i="41"/>
  <c r="N8" i="41"/>
  <c r="M8" i="41"/>
  <c r="L8" i="41"/>
  <c r="K8" i="41"/>
  <c r="J8" i="41"/>
  <c r="I8" i="41"/>
  <c r="H8" i="41"/>
  <c r="G8" i="41"/>
  <c r="F8" i="41"/>
  <c r="E8" i="41"/>
  <c r="D8" i="41"/>
  <c r="C8" i="41"/>
  <c r="B8" i="41"/>
  <c r="U7" i="41"/>
  <c r="T7" i="41"/>
  <c r="S7" i="41"/>
  <c r="R7" i="41"/>
  <c r="Q7" i="41"/>
  <c r="P7" i="41"/>
  <c r="O7" i="41"/>
  <c r="N7" i="41"/>
  <c r="M7" i="41"/>
  <c r="L7" i="41"/>
  <c r="K7" i="41"/>
  <c r="J7" i="41"/>
  <c r="I7" i="41"/>
  <c r="H7" i="41"/>
  <c r="G7" i="41"/>
  <c r="F7" i="41"/>
  <c r="E7" i="41"/>
  <c r="D7" i="41"/>
  <c r="C7" i="41"/>
  <c r="B7" i="41"/>
  <c r="U6" i="41"/>
  <c r="T6" i="41"/>
  <c r="S6" i="41"/>
  <c r="R6" i="41"/>
  <c r="Q6" i="41"/>
  <c r="P6" i="41"/>
  <c r="O6" i="41"/>
  <c r="N6" i="41"/>
  <c r="M6" i="41"/>
  <c r="L6" i="41"/>
  <c r="K6" i="41"/>
  <c r="J6" i="41"/>
  <c r="I6" i="41"/>
  <c r="H6" i="41"/>
  <c r="G6" i="41"/>
  <c r="F6" i="41"/>
  <c r="E6" i="41"/>
  <c r="D6" i="41"/>
  <c r="C6" i="41"/>
  <c r="B6" i="41"/>
  <c r="U5" i="41"/>
  <c r="T5" i="41"/>
  <c r="S5" i="41"/>
  <c r="R5" i="41"/>
  <c r="Q5" i="41"/>
  <c r="P5" i="41"/>
  <c r="O5" i="41"/>
  <c r="N5" i="41"/>
  <c r="M5" i="41"/>
  <c r="L5" i="41"/>
  <c r="K5" i="41"/>
  <c r="J5" i="41"/>
  <c r="I5" i="41"/>
  <c r="H5" i="41"/>
  <c r="G5" i="41"/>
  <c r="F5" i="41"/>
  <c r="E5" i="41"/>
  <c r="D5" i="41"/>
  <c r="C5" i="41"/>
  <c r="B5" i="41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B14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B13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B9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B8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C7" i="33"/>
  <c r="B7" i="33"/>
  <c r="U6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D6" i="33"/>
  <c r="C6" i="33"/>
  <c r="B6" i="33"/>
  <c r="U5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D5" i="33"/>
  <c r="C5" i="33"/>
  <c r="B5" i="33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N17" i="41" l="1"/>
  <c r="J17" i="41"/>
  <c r="B17" i="41"/>
  <c r="R11" i="41"/>
  <c r="J11" i="41"/>
  <c r="B11" i="41"/>
  <c r="S17" i="41"/>
  <c r="R17" i="41"/>
  <c r="G17" i="41"/>
  <c r="F17" i="41"/>
  <c r="C17" i="41"/>
  <c r="N11" i="41"/>
  <c r="K11" i="41"/>
  <c r="G11" i="41"/>
  <c r="F11" i="41"/>
  <c r="C11" i="41"/>
  <c r="D11" i="41"/>
  <c r="E11" i="41"/>
  <c r="H11" i="41"/>
  <c r="I11" i="41"/>
  <c r="L11" i="41"/>
  <c r="M11" i="41"/>
  <c r="O11" i="41"/>
  <c r="P11" i="41"/>
  <c r="Q11" i="41"/>
  <c r="S11" i="41"/>
  <c r="T11" i="41"/>
  <c r="U11" i="41"/>
  <c r="D17" i="41"/>
  <c r="E17" i="41"/>
  <c r="H17" i="41"/>
  <c r="I17" i="41"/>
  <c r="K17" i="41"/>
  <c r="L17" i="41"/>
  <c r="M17" i="41"/>
  <c r="O17" i="41"/>
  <c r="P17" i="41"/>
  <c r="Q17" i="41"/>
  <c r="T17" i="41"/>
  <c r="U17" i="41"/>
</calcChain>
</file>

<file path=xl/sharedStrings.xml><?xml version="1.0" encoding="utf-8"?>
<sst xmlns="http://schemas.openxmlformats.org/spreadsheetml/2006/main" count="1570" uniqueCount="309">
  <si>
    <t>Heure de l’accident</t>
  </si>
  <si>
    <t>Jour de l'accident (jour de la semaine)</t>
  </si>
  <si>
    <t>Mois de l’accident</t>
  </si>
  <si>
    <t>Province et région de survenance de l’accident</t>
  </si>
  <si>
    <t>Heure</t>
  </si>
  <si>
    <t>N</t>
  </si>
  <si>
    <t>%</t>
  </si>
  <si>
    <t>00 h</t>
  </si>
  <si>
    <t>01 h</t>
  </si>
  <si>
    <t>02 h</t>
  </si>
  <si>
    <t>03 h</t>
  </si>
  <si>
    <t>04 h</t>
  </si>
  <si>
    <t>05 h</t>
  </si>
  <si>
    <t>06 h</t>
  </si>
  <si>
    <t>07 h</t>
  </si>
  <si>
    <t>08 h</t>
  </si>
  <si>
    <t>09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</si>
  <si>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</si>
  <si>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</si>
  <si>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</si>
  <si>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</si>
  <si>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</si>
  <si>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</si>
  <si>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</si>
  <si>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</si>
  <si>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</si>
  <si>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</si>
  <si>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</si>
  <si>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</si>
  <si>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</si>
  <si>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</si>
  <si>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Inconnu</t>
  </si>
  <si>
    <t>TOTAL</t>
  </si>
  <si>
    <t>Suite de l'accident</t>
  </si>
  <si>
    <t>CSS</t>
  </si>
  <si>
    <t>Mortels</t>
  </si>
  <si>
    <t>Commentaires</t>
  </si>
  <si>
    <t>Genre de la victime</t>
  </si>
  <si>
    <t>Femmes</t>
  </si>
  <si>
    <t>Hommes</t>
  </si>
  <si>
    <t>Inconnus</t>
  </si>
  <si>
    <t>Génération de la victime</t>
  </si>
  <si>
    <t>15-24 ans</t>
  </si>
  <si>
    <t>25-49 ans</t>
  </si>
  <si>
    <t>50 ans et plus</t>
  </si>
  <si>
    <t>Durée de l'incapacité temporaire de travail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</si>
  <si>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</si>
  <si>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</si>
  <si>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</si>
  <si>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</si>
  <si>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</si>
  <si>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</si>
  <si>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 3 à 6 mois</t>
  </si>
  <si>
    <t>IT &gt; 6 mois</t>
  </si>
  <si>
    <t>Total</t>
  </si>
  <si>
    <t>IT : incapacité temporaire</t>
  </si>
  <si>
    <t>Taux d'incapacité permanente prévu</t>
  </si>
  <si>
    <t>de 1 à  &lt; 5%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</si>
  <si>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</si>
  <si>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</si>
  <si>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</si>
  <si>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</si>
  <si>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</si>
  <si>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</si>
  <si>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1ère heure</t>
  </si>
  <si>
    <t>2ème heure</t>
  </si>
  <si>
    <t>3ème heure</t>
  </si>
  <si>
    <t>4ème heure</t>
  </si>
  <si>
    <t>5ème heure</t>
  </si>
  <si>
    <t>6ème heure</t>
  </si>
  <si>
    <t>7ème heure</t>
  </si>
  <si>
    <t>8ème heure</t>
  </si>
  <si>
    <t xml:space="preserve">9ème heure </t>
  </si>
  <si>
    <t>10ème heure</t>
  </si>
  <si>
    <t>11ème heure et +</t>
  </si>
  <si>
    <t>Heure de travail de la victime au moment de l'accident</t>
  </si>
  <si>
    <t>Jour de la semaine</t>
  </si>
  <si>
    <t xml:space="preserve">Lundi </t>
  </si>
  <si>
    <t>Mardi</t>
  </si>
  <si>
    <t>Mercredi</t>
  </si>
  <si>
    <t>Jeudi</t>
  </si>
  <si>
    <t>Vendredi</t>
  </si>
  <si>
    <t>Samedi</t>
  </si>
  <si>
    <t>Dimanche</t>
  </si>
  <si>
    <t>Jour</t>
  </si>
  <si>
    <t>Suites de l'accident</t>
  </si>
  <si>
    <t>Durée de l'incapacité temporaire</t>
  </si>
  <si>
    <t>Jour de l'accident</t>
  </si>
  <si>
    <t>Lundi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</si>
  <si>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</si>
  <si>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</si>
  <si>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</si>
  <si>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</si>
  <si>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</si>
  <si>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</si>
  <si>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</si>
  <si>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</si>
  <si>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</si>
  <si>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</si>
  <si>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</si>
  <si>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</si>
  <si>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</si>
  <si>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15 - 24 ans</t>
  </si>
  <si>
    <t>25 - 49 ans</t>
  </si>
  <si>
    <t>Mois de l'accident</t>
  </si>
  <si>
    <t xml:space="preserve">Total </t>
  </si>
  <si>
    <t>Région et province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</si>
  <si>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</si>
  <si>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</si>
  <si>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</si>
  <si>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</si>
  <si>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</si>
  <si>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</si>
  <si>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</si>
  <si>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</si>
  <si>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</si>
  <si>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</si>
  <si>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</si>
  <si>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</si>
  <si>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</si>
  <si>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Etranger</t>
  </si>
  <si>
    <t>Bateau</t>
  </si>
  <si>
    <t xml:space="preserve">TOTAL </t>
  </si>
  <si>
    <t>Province</t>
  </si>
  <si>
    <t>5.1.8. Accidents sur le lieu de travail selon l'heure de l'accident : distribution selon le taux prévu d'incapacité permanente - 2016</t>
  </si>
  <si>
    <t>5.2.8. Accidents sur le lieu de travail selon l'horaire de travail : distribution selon le taux prévu d'incapacité permanente - 2016</t>
  </si>
  <si>
    <t>5.3.8. Accidents sur le lieu de travail selon le jour de l'accident : distribution selon le taux prévu d'incapacité permanente - 2016</t>
  </si>
  <si>
    <t>5.4.8. Accidents sur le lieu de travail selon le mois de l'accident : distribution selon le taux prévu d'incapacité permanente - 2016</t>
  </si>
  <si>
    <t>5.5.8. Accidents sur le lieu de travail selon la province et la région de survenance de l'accident : distribution selon le taux prévu d'incapacité permanente - 2016</t>
  </si>
  <si>
    <t>0,00</t>
  </si>
  <si>
    <t>1,00</t>
  </si>
  <si>
    <t>2,00</t>
  </si>
  <si>
    <t>3,00</t>
  </si>
  <si>
    <t>4,00</t>
  </si>
  <si>
    <t>5,00</t>
  </si>
  <si>
    <t>6,00</t>
  </si>
  <si>
    <t>7,00</t>
  </si>
  <si>
    <t>8,00</t>
  </si>
  <si>
    <t>9,00</t>
  </si>
  <si>
    <t>10,00</t>
  </si>
  <si>
    <t>11,00</t>
  </si>
  <si>
    <t>12,00</t>
  </si>
  <si>
    <t>13,00</t>
  </si>
  <si>
    <t>14,00</t>
  </si>
  <si>
    <t>15,00</t>
  </si>
  <si>
    <t>16,00</t>
  </si>
  <si>
    <t>17,00</t>
  </si>
  <si>
    <t>18,00</t>
  </si>
  <si>
    <t>19,00</t>
  </si>
  <si>
    <t>20,00</t>
  </si>
  <si>
    <t>21,00</t>
  </si>
  <si>
    <t>22,00</t>
  </si>
  <si>
    <t>23,00</t>
  </si>
  <si>
    <t>a-1ère heure</t>
  </si>
  <si>
    <t>b-2ème heure</t>
  </si>
  <si>
    <t>c-3ème heure</t>
  </si>
  <si>
    <t>d-4ème heure</t>
  </si>
  <si>
    <t>e-5ème heure</t>
  </si>
  <si>
    <t>f-6ème heure</t>
  </si>
  <si>
    <t>g-7ème heure</t>
  </si>
  <si>
    <t>h-8ème heure</t>
  </si>
  <si>
    <t>i-9ème heure</t>
  </si>
  <si>
    <t>j-10ème heure</t>
  </si>
  <si>
    <t>k-&gt; 11ème heure</t>
  </si>
  <si>
    <t>l-Inconnu</t>
  </si>
  <si>
    <t>a-Lundi</t>
  </si>
  <si>
    <t>b-Mardi</t>
  </si>
  <si>
    <t>c-Mercredi</t>
  </si>
  <si>
    <t>d-Jeudi</t>
  </si>
  <si>
    <t>e-Vendredi</t>
  </si>
  <si>
    <t>f-Samedi</t>
  </si>
  <si>
    <t>g-Dimanche</t>
  </si>
  <si>
    <t>a-Janvier</t>
  </si>
  <si>
    <t>b-Février</t>
  </si>
  <si>
    <t>c-Mars</t>
  </si>
  <si>
    <t>d-Avril</t>
  </si>
  <si>
    <t>e-Mai</t>
  </si>
  <si>
    <t>f-Juin</t>
  </si>
  <si>
    <t>g-Juillet</t>
  </si>
  <si>
    <t>h-Août</t>
  </si>
  <si>
    <t>i-Septembre</t>
  </si>
  <si>
    <t>j-Octobre</t>
  </si>
  <si>
    <t>k-Novembre</t>
  </si>
  <si>
    <t>l-Décembre</t>
  </si>
  <si>
    <t>a-Bruxelles - Brussel</t>
  </si>
  <si>
    <t>b-Antwerpen</t>
  </si>
  <si>
    <t>c-Limburg</t>
  </si>
  <si>
    <t>d-Oost-Vlaanderen</t>
  </si>
  <si>
    <t>e-Vlaams-Brabant</t>
  </si>
  <si>
    <t>f-West-Vlaanderen</t>
  </si>
  <si>
    <t>g-Brabant Wallon</t>
  </si>
  <si>
    <t>h-Hainaut</t>
  </si>
  <si>
    <t>i-Liège</t>
  </si>
  <si>
    <t>j-Luxembourg</t>
  </si>
  <si>
    <t>k-Namur</t>
  </si>
  <si>
    <t>l-Buitenland</t>
  </si>
  <si>
    <t>m-Op schip</t>
  </si>
  <si>
    <t>n-Inconnu</t>
  </si>
  <si>
    <t>IT &lt;= 6 mois</t>
  </si>
  <si>
    <t xml:space="preserve">CSS : cas sans suites,  IT :  incapacité temporaire </t>
  </si>
  <si>
    <t>CSS : cas sans suites,  IT :  incapacité temporaire</t>
  </si>
  <si>
    <t>IT&lt;=6 mois</t>
  </si>
  <si>
    <t>IT&gt;6mois</t>
  </si>
  <si>
    <t>IT&gt;6 mois</t>
  </si>
  <si>
    <t>Catégorie professionnelle de la victime</t>
  </si>
  <si>
    <t>SNCB</t>
  </si>
  <si>
    <t>Statutaires</t>
  </si>
  <si>
    <t>Ouvriers contractuels</t>
  </si>
  <si>
    <t>Employés contractuels</t>
  </si>
  <si>
    <t>Stagiaires</t>
  </si>
  <si>
    <t>Autres</t>
  </si>
  <si>
    <t xml:space="preserve">24.1. </t>
  </si>
  <si>
    <t>24.1.1.</t>
  </si>
  <si>
    <t>24.1.2.</t>
  </si>
  <si>
    <t>24.1.3.</t>
  </si>
  <si>
    <t>24.1.4.</t>
  </si>
  <si>
    <t>24.1.6.</t>
  </si>
  <si>
    <t>24.1.7.</t>
  </si>
  <si>
    <t>24.3.</t>
  </si>
  <si>
    <t>24.3.1.</t>
  </si>
  <si>
    <t>24.3.2.</t>
  </si>
  <si>
    <t>24.3.3.</t>
  </si>
  <si>
    <t>24.3.4.</t>
  </si>
  <si>
    <t>24.3.6.</t>
  </si>
  <si>
    <t>24.3.7.</t>
  </si>
  <si>
    <t>24.4.</t>
  </si>
  <si>
    <t>24.4.1.</t>
  </si>
  <si>
    <t>24.4.2.</t>
  </si>
  <si>
    <t>24.4.3.</t>
  </si>
  <si>
    <t>24.4.4.</t>
  </si>
  <si>
    <t>24.4.6.</t>
  </si>
  <si>
    <t>24.4.7.</t>
  </si>
  <si>
    <t>24.1.5.</t>
  </si>
  <si>
    <t>24.3.5.</t>
  </si>
  <si>
    <t>24.4.5.</t>
  </si>
  <si>
    <t>24.1. Heure de l’accident</t>
  </si>
  <si>
    <t>24.3. Jour de l'accident (jour de la semaine)</t>
  </si>
  <si>
    <t>24.4. Mois de l’accident</t>
  </si>
  <si>
    <t>24.5. Province et région de survenance de l’accident</t>
  </si>
  <si>
    <t xml:space="preserve">Année </t>
  </si>
  <si>
    <t>Année</t>
  </si>
  <si>
    <t xml:space="preserve"> IT :  incapacité temporaire</t>
  </si>
  <si>
    <t>IT :  incapacité temporaire</t>
  </si>
  <si>
    <t>24. Caractéristiques spatio-temporelles des accidents sur le chemin du travail dans le secteur public - 2019</t>
  </si>
  <si>
    <t>Accidents sur le chemin du travail selon l'heure de l'accident :  évolution 2015 - 2019</t>
  </si>
  <si>
    <t>Accidents sur le chemin du travail selon l'heure de l'accident : distribution selon les conséquences - 2019</t>
  </si>
  <si>
    <t>Accidents sur le chemin du travail selon l'heure de l'accident : distribution selon les conséquences et le genre - 2019</t>
  </si>
  <si>
    <t>Accidents sur le chemin du travail selon l'heure de l'accident : distribution selon les conséquences et la génération en fréquence absolue - 2019</t>
  </si>
  <si>
    <t>Accidents sur le chemin du travail selon l'heure de l'accident : distribution selon les conséquences et la génération en fréquence relative - 2019</t>
  </si>
  <si>
    <t>Accidents sur le chemin du travail selon l'heure de l'accident : distribution selon les conséquences et le genre de travail (manuel/intellectuel) - 2019</t>
  </si>
  <si>
    <t>Accidents sur le chemin du travail selon l'heure de l'accident : distribution selon la durée de l’incapacité temporaire - 2019</t>
  </si>
  <si>
    <t>Accidents sur le chemin du travail selon le jour de l'accident : évolution 2014 - 2019</t>
  </si>
  <si>
    <t>Accidents sur le chemin du travail selon le jour de l'accident : distribution selon les conséquences - 2019</t>
  </si>
  <si>
    <t>Accidents sur le chemin du travail selon le jour de l'accident : distribution selon les conséquences et le genre - 2019</t>
  </si>
  <si>
    <t>Accidents sur le chemin du travail selon le jour de l'accident : distribution selon les conséquences et la génération en fréquence absolue - 2019</t>
  </si>
  <si>
    <t>Accidents sur le chemin du travail selon le jour de l'accident : distribution selon les conséquences et la génération en fréquence relative - 2019</t>
  </si>
  <si>
    <t>Accidents sur le chemin du travail selon le jour de l'accident : distribution selon les conséquences et le genre de travail - 2019</t>
  </si>
  <si>
    <t>Accidents sur le chemin du travail selon le jour de l'accident : distribution selon la durée de l’incapacité temporaire - 2019</t>
  </si>
  <si>
    <t>Accidents sur le chemin du travail selon le mois de l'accident : évolution 2014 - 2019</t>
  </si>
  <si>
    <t>Accidents sur le chemin du travail selon le mois de l'accident : distribution selon les conséquences - 2019</t>
  </si>
  <si>
    <t>Accidents sur le chemin du travail selon le mois de l'accident : distribution selon les conséquences et le genre - 2019</t>
  </si>
  <si>
    <t>Accidents sur le chemin du travail selon le mois de l'accident : distribution selon les conséquences et la génération en fréquence absolue - 2019</t>
  </si>
  <si>
    <t>Accidents sur le chemin du travail selon le mois de l'accident : distribution selon les conséquences et la génération en fréquence relative - 2019</t>
  </si>
  <si>
    <t>Accidents sur le chemin du travail selon le mois de l'accident : distribution selon les conséquences et le genre de travail - 2019</t>
  </si>
  <si>
    <t>Accidents sur le chemin du travail selon le mois de l'accident : distribution selon la durée de l’incapacité temporaire - 2019</t>
  </si>
  <si>
    <t>Accidents sur le chemin du travail selon la province et la région de survenance de l'accident : évolution 2014 - 2019</t>
  </si>
  <si>
    <t>Accidents sur le chemin du travail selon la province et la région de survenance de l'accident : distribution selon les conséquences - 2019</t>
  </si>
  <si>
    <t>Accidents sur le chemin du travail selon la province et la région de survenance de l'accident : distribution selon les conséquences et le genre - 2019</t>
  </si>
  <si>
    <t>Accidents sur le chemin du travail selon la province et la région de survenance de l'accident : distribution selon les conséquences et la génération en fréquence absolue - 2019</t>
  </si>
  <si>
    <t>Accidents sur le chemin du travail selon la province et la région de survenance de l'accident : distribution selon les conséquences et la génération en fréquence relative -  2019</t>
  </si>
  <si>
    <t>Accidents sur le chemin du travail selon la province et la région de survenance de l'accident : distribution selon les conséquences et le genre de travail - 2019</t>
  </si>
  <si>
    <t>Accidents sur le chemin du travail selon la province et la région de survenance de l'accident : distribution selon la durée de l’incapacité temporaire - 2019</t>
  </si>
  <si>
    <t>24.1.1. Accidents sur le chemin du travail selon l'heure de l'accident :  évolution 2015 - 2019</t>
  </si>
  <si>
    <t>Variation de 2018 à 2019 en %</t>
  </si>
  <si>
    <t>24.1.2. Accidents sur le chemin du travail selon l'heure de l'accident : distribution selon les conséquences - 2019</t>
  </si>
  <si>
    <t>24.1.3. Accidents sur le chemin du travail selon l'heure de l'accident : distribution selon les conséquences et le genre - 2019</t>
  </si>
  <si>
    <t>24.1.4. Accidents sur le chemin du travail selon l'heure de l'accident : distribution selon les conséquences et la génération en fréquence absolue - 2019</t>
  </si>
  <si>
    <t>24.1.5. Accidents sur le chemin du travail selon l'heure de l'accident : distribution selon les conséquences et la génération en fréquence relative - 2019</t>
  </si>
  <si>
    <t>24.1.6. Accidents sur le chemin du travail selon l'heure de l'accident : distribution selon les conséquences et la catégorie professionnelle - 2019</t>
  </si>
  <si>
    <t>24.1.7. Accidents sur le chemin du travail selon l'heure de l'accident : distribution selon la durée de l’incapacité temporaire - 2019</t>
  </si>
  <si>
    <t>24.3.1. Accidents sur le chemin du travail selon le jour de l'accident : évolution 2014 - 2019</t>
  </si>
  <si>
    <t>24.3.2. Accidents sur le chemin du travail selon le jour de l'accident : distribution selon les conséquences - 2019</t>
  </si>
  <si>
    <t>24.3.3. Accidents sur le chemin du travail selon le jour de l'accident : distribution selon les conséquences et le genre - 2019</t>
  </si>
  <si>
    <t>24.3.4. Accidents sur le chemin du travail selon le jour de l'accident : distribution selon les conséquences et la génération en fréquence absolue - 2019</t>
  </si>
  <si>
    <t>24.3.5. Accidents sur le chemin du travail selon le jour de l'accident : distribution selon les conséquences et la génération en fréquence relative - 2019</t>
  </si>
  <si>
    <t>24.3.6. Accidents sur le chemin du travail selon le jour de l'accident : distribution selon les conséquences et le genre de travail - 2019</t>
  </si>
  <si>
    <t>24.3.7. Accidents sur le chemin du travail selon le jour de l'accident : distribution selon la durée de l’incapacité temporaire - 2019</t>
  </si>
  <si>
    <t>24.4.1. Accidents sur le chemin du travail selon le mois de l'accident : évolution 2014 - 2019</t>
  </si>
  <si>
    <t>24.4.2. Accidents sur le chemin du travail selon le mois de l'accident : distribution selon les conséquences - 2019</t>
  </si>
  <si>
    <t>24.4.3. Accidents sur le chemin du travail selon le mois de l'accident : distribution selon les conséquences et le genre - 2019</t>
  </si>
  <si>
    <t>24.4.4. Accidents sur le chemin du travail selon le mois de l'accident : distribution selon les conséquences et la génération en fréquence absolue - 2019</t>
  </si>
  <si>
    <t>24.4.5. Accidents sur le chemin du travail selon le mois de l'accident : distribution selon les conséquences et la génération en fréquence relative - 2019</t>
  </si>
  <si>
    <t>24.4.6. Accidents sur le chemin du travail selon le mois de l'accident : distribution selon les conséquences et le genre de travail - 2019</t>
  </si>
  <si>
    <t>24.4.7. Accidents sur le chemin du travail selon le mois de l'accident : distribution selon la durée de l’incapacité temporaire - 2019</t>
  </si>
  <si>
    <t>24.5.1. Accidents sur le chemin du travail selon la province et la région de survenance de l'accident : évolution 2015 - 2019</t>
  </si>
  <si>
    <t>24.5.2. Accidents sur le chemin du travail selon la province et la région de survenance de l'accident : distribution selon les conséquences - 2019</t>
  </si>
  <si>
    <t>24.5.3. Accidents sur le chemin du travail selon la province et la région de survenance de l'accident : distribution selon les conséquences et le genre - 2019</t>
  </si>
  <si>
    <t>24.5.4. Accidents sur le chemin du travail selon la province et la région de survenance de l'accident : distribution selon les conséquences et la génération en fréquence absolue - 2019</t>
  </si>
  <si>
    <t>24.5.5. Accidents sur le chemin du travail selon la province et la région de survenance de l'accident : distribution selon les conséquences et la génération en fréquence relative - 2019</t>
  </si>
  <si>
    <t>24.5.6. Accidents sur le chemin du travail selon la province et la région de survenance de l'accident : distribution selon les conséquences et le genre de travail - 2019</t>
  </si>
  <si>
    <t>24.5.7. Accidents sur le chemin du travail selon la province et la région de survenance de l'accident : distribution selon la durée de l’incapacité temporaire - 2019</t>
  </si>
  <si>
    <t>24.2.</t>
  </si>
  <si>
    <t>24.2.1.</t>
  </si>
  <si>
    <t>24.2.2.</t>
  </si>
  <si>
    <t>24.2.3.</t>
  </si>
  <si>
    <t>24.2.4.</t>
  </si>
  <si>
    <t>24.2.5.</t>
  </si>
  <si>
    <t>24.2.6.</t>
  </si>
  <si>
    <t>24.2.7.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</si>
</sst>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#,##0.00;[Red]#,##0.00"/>
    <numFmt numFmtId="166" formatCode="#,##0.00[$%-80C]"/>
  </numFmts>
  <fonts count="36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name val="Microsoft Sans Serif"/>
      <family val="2"/>
    </font>
    <font>
      <b/>
      <sz val="11"/>
      <color indexed="8"/>
      <name val="Microsoft Sans Serif"/>
      <family val="2"/>
    </font>
    <font>
      <b/>
      <u/>
      <sz val="11"/>
      <name val="Microsoft Sans Serif"/>
      <family val="2"/>
    </font>
    <font>
      <b/>
      <i/>
      <sz val="11"/>
      <color indexed="8"/>
      <name val="Microsoft Sans Serif"/>
      <family val="2"/>
    </font>
    <font>
      <i/>
      <sz val="11"/>
      <color indexed="8"/>
      <name val="Microsoft Sans Serif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Microsoft Sans Serif"/>
      <family val="2"/>
    </font>
    <font>
      <b/>
      <i/>
      <sz val="12"/>
      <color theme="0"/>
      <name val="Microsoft Sans Serif"/>
      <family val="2"/>
    </font>
    <font>
      <b/>
      <sz val="11"/>
      <color theme="0"/>
      <name val="Microsoft Sans Serif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i/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00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164" fontId="4" fillId="0" borderId="3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64" fontId="4" fillId="2" borderId="44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4" fillId="2" borderId="33" xfId="0" applyNumberFormat="1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center" vertical="center"/>
    </xf>
    <xf numFmtId="9" fontId="4" fillId="2" borderId="39" xfId="0" applyNumberFormat="1" applyFont="1" applyFill="1" applyBorder="1" applyAlignment="1">
      <alignment horizontal="center" vertical="center"/>
    </xf>
    <xf numFmtId="9" fontId="4" fillId="2" borderId="4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37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3" fontId="2" fillId="2" borderId="46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0" fillId="0" borderId="0" xfId="0" applyFont="1"/>
    <xf numFmtId="0" fontId="1" fillId="0" borderId="25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164" fontId="4" fillId="0" borderId="60" xfId="0" applyNumberFormat="1" applyFont="1" applyBorder="1" applyAlignment="1">
      <alignment horizontal="center" vertical="center"/>
    </xf>
    <xf numFmtId="9" fontId="4" fillId="0" borderId="62" xfId="0" applyNumberFormat="1" applyFont="1" applyBorder="1" applyAlignment="1">
      <alignment horizontal="center" vertical="center"/>
    </xf>
    <xf numFmtId="3" fontId="5" fillId="0" borderId="70" xfId="0" applyNumberFormat="1" applyFont="1" applyBorder="1" applyAlignment="1">
      <alignment horizontal="center" vertical="center"/>
    </xf>
    <xf numFmtId="9" fontId="4" fillId="0" borderId="63" xfId="0" applyNumberFormat="1" applyFont="1" applyBorder="1" applyAlignment="1">
      <alignment horizontal="center" vertical="center"/>
    </xf>
    <xf numFmtId="164" fontId="4" fillId="0" borderId="63" xfId="0" applyNumberFormat="1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3" fontId="3" fillId="0" borderId="68" xfId="0" applyNumberFormat="1" applyFont="1" applyBorder="1" applyAlignment="1">
      <alignment horizontal="center" vertical="center"/>
    </xf>
    <xf numFmtId="3" fontId="3" fillId="0" borderId="67" xfId="0" applyNumberFormat="1" applyFont="1" applyBorder="1" applyAlignment="1">
      <alignment horizontal="center" vertical="center"/>
    </xf>
    <xf numFmtId="0" fontId="18" fillId="5" borderId="53" xfId="0" applyFont="1" applyFill="1" applyBorder="1" applyAlignment="1">
      <alignment horizontal="center" vertical="center"/>
    </xf>
    <xf numFmtId="0" fontId="0" fillId="6" borderId="0" xfId="0" applyFont="1" applyFill="1"/>
    <xf numFmtId="3" fontId="0" fillId="6" borderId="0" xfId="0" applyNumberFormat="1" applyFont="1" applyFill="1"/>
    <xf numFmtId="10" fontId="0" fillId="6" borderId="0" xfId="0" applyNumberFormat="1" applyFont="1" applyFill="1"/>
    <xf numFmtId="0" fontId="15" fillId="6" borderId="0" xfId="0" applyFont="1" applyFill="1" applyAlignment="1">
      <alignment vertical="top"/>
    </xf>
    <xf numFmtId="0" fontId="0" fillId="6" borderId="0" xfId="0" applyFill="1" applyAlignment="1">
      <alignment vertical="top"/>
    </xf>
    <xf numFmtId="3" fontId="11" fillId="6" borderId="0" xfId="0" applyNumberFormat="1" applyFont="1" applyFill="1" applyAlignment="1">
      <alignment vertical="top"/>
    </xf>
    <xf numFmtId="4" fontId="11" fillId="6" borderId="0" xfId="0" applyNumberFormat="1" applyFont="1" applyFill="1" applyAlignment="1">
      <alignment vertical="top"/>
    </xf>
    <xf numFmtId="0" fontId="11" fillId="6" borderId="0" xfId="0" applyFont="1" applyFill="1" applyAlignment="1">
      <alignment vertical="top"/>
    </xf>
    <xf numFmtId="0" fontId="13" fillId="6" borderId="0" xfId="0" applyFont="1" applyFill="1" applyAlignment="1">
      <alignment vertical="top"/>
    </xf>
    <xf numFmtId="166" fontId="11" fillId="6" borderId="0" xfId="0" applyNumberFormat="1" applyFont="1" applyFill="1" applyAlignment="1">
      <alignment vertical="top"/>
    </xf>
    <xf numFmtId="4" fontId="0" fillId="6" borderId="0" xfId="0" applyNumberFormat="1" applyFont="1" applyFill="1"/>
    <xf numFmtId="0" fontId="0" fillId="6" borderId="0" xfId="0" applyFont="1" applyFill="1" applyBorder="1"/>
    <xf numFmtId="0" fontId="21" fillId="6" borderId="0" xfId="0" applyFont="1" applyFill="1" applyAlignment="1">
      <alignment vertical="top"/>
    </xf>
    <xf numFmtId="0" fontId="0" fillId="6" borderId="0" xfId="0" applyFont="1" applyFill="1" applyAlignment="1">
      <alignment vertical="top"/>
    </xf>
    <xf numFmtId="0" fontId="1" fillId="6" borderId="0" xfId="0" applyFont="1" applyFill="1" applyBorder="1" applyAlignment="1">
      <alignment horizontal="center" vertical="center"/>
    </xf>
    <xf numFmtId="3" fontId="5" fillId="6" borderId="0" xfId="0" applyNumberFormat="1" applyFont="1" applyFill="1" applyBorder="1" applyAlignment="1">
      <alignment horizontal="center" vertical="center"/>
    </xf>
    <xf numFmtId="9" fontId="4" fillId="6" borderId="0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9" fontId="7" fillId="6" borderId="0" xfId="0" applyNumberFormat="1" applyFont="1" applyFill="1" applyBorder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3" fontId="1" fillId="6" borderId="0" xfId="0" applyNumberFormat="1" applyFont="1" applyFill="1" applyBorder="1" applyAlignment="1">
      <alignment horizontal="center" vertical="center"/>
    </xf>
    <xf numFmtId="0" fontId="0" fillId="6" borderId="0" xfId="0" applyFill="1"/>
    <xf numFmtId="0" fontId="13" fillId="6" borderId="0" xfId="0" applyFont="1" applyFill="1"/>
    <xf numFmtId="164" fontId="2" fillId="6" borderId="0" xfId="0" applyNumberFormat="1" applyFont="1" applyFill="1" applyAlignment="1">
      <alignment horizontal="center" vertical="center"/>
    </xf>
    <xf numFmtId="2" fontId="2" fillId="6" borderId="0" xfId="0" applyNumberFormat="1" applyFont="1" applyFill="1" applyAlignment="1">
      <alignment horizontal="center" vertical="center"/>
    </xf>
    <xf numFmtId="3" fontId="2" fillId="6" borderId="0" xfId="0" applyNumberFormat="1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164" fontId="1" fillId="0" borderId="63" xfId="0" applyNumberFormat="1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9" fontId="4" fillId="7" borderId="63" xfId="2" applyFont="1" applyFill="1" applyBorder="1" applyAlignment="1">
      <alignment horizontal="center" vertical="center"/>
    </xf>
    <xf numFmtId="1" fontId="1" fillId="0" borderId="68" xfId="3" applyNumberFormat="1" applyFont="1" applyBorder="1" applyAlignment="1">
      <alignment horizontal="center" vertical="center"/>
    </xf>
    <xf numFmtId="1" fontId="1" fillId="0" borderId="67" xfId="3" applyNumberFormat="1" applyFont="1" applyBorder="1" applyAlignment="1">
      <alignment horizontal="center" vertical="center"/>
    </xf>
    <xf numFmtId="1" fontId="1" fillId="0" borderId="70" xfId="0" applyNumberFormat="1" applyFont="1" applyBorder="1" applyAlignment="1">
      <alignment horizontal="center" vertical="center"/>
    </xf>
    <xf numFmtId="164" fontId="4" fillId="7" borderId="58" xfId="2" applyNumberFormat="1" applyFont="1" applyFill="1" applyBorder="1" applyAlignment="1">
      <alignment horizontal="center" vertical="center"/>
    </xf>
    <xf numFmtId="164" fontId="4" fillId="7" borderId="60" xfId="2" applyNumberFormat="1" applyFont="1" applyFill="1" applyBorder="1" applyAlignment="1">
      <alignment horizontal="center" vertical="center"/>
    </xf>
    <xf numFmtId="0" fontId="24" fillId="7" borderId="70" xfId="0" applyFont="1" applyFill="1" applyBorder="1" applyAlignment="1">
      <alignment horizontal="center" vertical="center"/>
    </xf>
    <xf numFmtId="0" fontId="25" fillId="7" borderId="69" xfId="0" applyFont="1" applyFill="1" applyBorder="1" applyAlignment="1">
      <alignment horizontal="center" vertical="center"/>
    </xf>
    <xf numFmtId="0" fontId="24" fillId="7" borderId="73" xfId="0" applyFont="1" applyFill="1" applyBorder="1" applyAlignment="1">
      <alignment horizontal="center" vertical="center"/>
    </xf>
    <xf numFmtId="0" fontId="24" fillId="7" borderId="62" xfId="0" applyFont="1" applyFill="1" applyBorder="1" applyAlignment="1">
      <alignment horizontal="center" vertical="center"/>
    </xf>
    <xf numFmtId="0" fontId="25" fillId="7" borderId="63" xfId="0" applyFont="1" applyFill="1" applyBorder="1" applyAlignment="1">
      <alignment horizontal="center" vertical="center"/>
    </xf>
    <xf numFmtId="0" fontId="23" fillId="7" borderId="65" xfId="0" applyFont="1" applyFill="1" applyBorder="1" applyAlignment="1">
      <alignment horizontal="center" vertical="center"/>
    </xf>
    <xf numFmtId="3" fontId="26" fillId="7" borderId="68" xfId="0" applyNumberFormat="1" applyFont="1" applyFill="1" applyBorder="1" applyAlignment="1">
      <alignment horizontal="center" vertical="center"/>
    </xf>
    <xf numFmtId="10" fontId="25" fillId="7" borderId="45" xfId="0" applyNumberFormat="1" applyFont="1" applyFill="1" applyBorder="1" applyAlignment="1">
      <alignment horizontal="center" vertical="center"/>
    </xf>
    <xf numFmtId="3" fontId="26" fillId="7" borderId="74" xfId="0" applyNumberFormat="1" applyFont="1" applyFill="1" applyBorder="1" applyAlignment="1">
      <alignment horizontal="center" vertical="center"/>
    </xf>
    <xf numFmtId="164" fontId="25" fillId="7" borderId="0" xfId="0" applyNumberFormat="1" applyFont="1" applyFill="1" applyBorder="1" applyAlignment="1">
      <alignment horizontal="center" vertical="center"/>
    </xf>
    <xf numFmtId="3" fontId="24" fillId="7" borderId="75" xfId="0" applyNumberFormat="1" applyFont="1" applyFill="1" applyBorder="1" applyAlignment="1">
      <alignment horizontal="center" vertical="center"/>
    </xf>
    <xf numFmtId="10" fontId="25" fillId="7" borderId="58" xfId="0" applyNumberFormat="1" applyFont="1" applyFill="1" applyBorder="1" applyAlignment="1">
      <alignment horizontal="center" vertical="center"/>
    </xf>
    <xf numFmtId="164" fontId="25" fillId="7" borderId="45" xfId="0" applyNumberFormat="1" applyFont="1" applyFill="1" applyBorder="1" applyAlignment="1">
      <alignment horizontal="center" vertical="center"/>
    </xf>
    <xf numFmtId="164" fontId="25" fillId="7" borderId="58" xfId="0" applyNumberFormat="1" applyFont="1" applyFill="1" applyBorder="1" applyAlignment="1">
      <alignment horizontal="center" vertical="center"/>
    </xf>
    <xf numFmtId="3" fontId="24" fillId="7" borderId="68" xfId="0" applyNumberFormat="1" applyFont="1" applyFill="1" applyBorder="1" applyAlignment="1">
      <alignment horizontal="center" vertical="center"/>
    </xf>
    <xf numFmtId="3" fontId="26" fillId="7" borderId="76" xfId="0" applyNumberFormat="1" applyFont="1" applyFill="1" applyBorder="1" applyAlignment="1">
      <alignment horizontal="center" vertical="center"/>
    </xf>
    <xf numFmtId="3" fontId="24" fillId="7" borderId="67" xfId="0" applyNumberFormat="1" applyFont="1" applyFill="1" applyBorder="1" applyAlignment="1">
      <alignment horizontal="center" vertical="center"/>
    </xf>
    <xf numFmtId="3" fontId="26" fillId="7" borderId="67" xfId="0" applyNumberFormat="1" applyFont="1" applyFill="1" applyBorder="1" applyAlignment="1">
      <alignment horizontal="center" vertical="center"/>
    </xf>
    <xf numFmtId="0" fontId="23" fillId="7" borderId="62" xfId="0" applyFont="1" applyFill="1" applyBorder="1" applyAlignment="1">
      <alignment horizontal="center" vertical="center" wrapText="1"/>
    </xf>
    <xf numFmtId="0" fontId="23" fillId="7" borderId="63" xfId="0" applyFont="1" applyFill="1" applyBorder="1" applyAlignment="1">
      <alignment horizontal="center" vertical="center" wrapText="1"/>
    </xf>
    <xf numFmtId="0" fontId="20" fillId="7" borderId="56" xfId="0" applyFont="1" applyFill="1" applyBorder="1" applyAlignment="1">
      <alignment horizontal="center" vertical="center"/>
    </xf>
    <xf numFmtId="0" fontId="20" fillId="7" borderId="60" xfId="0" applyFont="1" applyFill="1" applyBorder="1" applyAlignment="1">
      <alignment horizontal="center" vertical="center"/>
    </xf>
    <xf numFmtId="0" fontId="19" fillId="5" borderId="53" xfId="0" applyFont="1" applyFill="1" applyBorder="1" applyAlignment="1">
      <alignment horizontal="center" vertical="center"/>
    </xf>
    <xf numFmtId="9" fontId="25" fillId="7" borderId="69" xfId="0" applyNumberFormat="1" applyFont="1" applyFill="1" applyBorder="1" applyAlignment="1">
      <alignment horizontal="center" vertical="center"/>
    </xf>
    <xf numFmtId="9" fontId="25" fillId="7" borderId="62" xfId="0" applyNumberFormat="1" applyFont="1" applyFill="1" applyBorder="1" applyAlignment="1">
      <alignment horizontal="center" vertical="center"/>
    </xf>
    <xf numFmtId="3" fontId="24" fillId="7" borderId="70" xfId="0" applyNumberFormat="1" applyFont="1" applyFill="1" applyBorder="1" applyAlignment="1">
      <alignment horizontal="center" vertical="center"/>
    </xf>
    <xf numFmtId="9" fontId="25" fillId="7" borderId="63" xfId="0" applyNumberFormat="1" applyFont="1" applyFill="1" applyBorder="1" applyAlignment="1">
      <alignment horizontal="center" vertical="center"/>
    </xf>
    <xf numFmtId="3" fontId="24" fillId="7" borderId="73" xfId="0" applyNumberFormat="1" applyFont="1" applyFill="1" applyBorder="1" applyAlignment="1">
      <alignment horizontal="center" vertical="center"/>
    </xf>
    <xf numFmtId="0" fontId="24" fillId="7" borderId="71" xfId="0" applyFont="1" applyFill="1" applyBorder="1" applyAlignment="1">
      <alignment horizontal="center" vertical="center"/>
    </xf>
    <xf numFmtId="3" fontId="20" fillId="7" borderId="68" xfId="0" applyNumberFormat="1" applyFont="1" applyFill="1" applyBorder="1" applyAlignment="1">
      <alignment horizontal="center" vertical="center"/>
    </xf>
    <xf numFmtId="3" fontId="20" fillId="7" borderId="74" xfId="0" applyNumberFormat="1" applyFont="1" applyFill="1" applyBorder="1" applyAlignment="1">
      <alignment horizontal="center" vertical="center"/>
    </xf>
    <xf numFmtId="0" fontId="20" fillId="7" borderId="74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3" fontId="23" fillId="7" borderId="64" xfId="0" applyNumberFormat="1" applyFont="1" applyFill="1" applyBorder="1" applyAlignment="1">
      <alignment horizontal="center" vertical="center"/>
    </xf>
    <xf numFmtId="3" fontId="23" fillId="7" borderId="58" xfId="0" applyNumberFormat="1" applyFont="1" applyFill="1" applyBorder="1" applyAlignment="1">
      <alignment horizontal="center" vertical="center"/>
    </xf>
    <xf numFmtId="3" fontId="23" fillId="7" borderId="65" xfId="0" applyNumberFormat="1" applyFont="1" applyFill="1" applyBorder="1" applyAlignment="1">
      <alignment horizontal="center" vertical="center"/>
    </xf>
    <xf numFmtId="3" fontId="23" fillId="7" borderId="66" xfId="0" applyNumberFormat="1" applyFont="1" applyFill="1" applyBorder="1" applyAlignment="1">
      <alignment horizontal="center" vertical="center"/>
    </xf>
    <xf numFmtId="3" fontId="23" fillId="7" borderId="70" xfId="0" applyNumberFormat="1" applyFont="1" applyFill="1" applyBorder="1" applyAlignment="1">
      <alignment horizontal="center" vertical="center"/>
    </xf>
    <xf numFmtId="3" fontId="23" fillId="7" borderId="73" xfId="0" applyNumberFormat="1" applyFont="1" applyFill="1" applyBorder="1" applyAlignment="1">
      <alignment horizontal="center" vertical="center"/>
    </xf>
    <xf numFmtId="0" fontId="23" fillId="7" borderId="62" xfId="0" applyFont="1" applyFill="1" applyBorder="1" applyAlignment="1">
      <alignment horizontal="center" vertical="center"/>
    </xf>
    <xf numFmtId="3" fontId="23" fillId="7" borderId="53" xfId="0" applyNumberFormat="1" applyFont="1" applyFill="1" applyBorder="1" applyAlignment="1">
      <alignment horizontal="center" vertical="center"/>
    </xf>
    <xf numFmtId="3" fontId="23" fillId="7" borderId="63" xfId="0" applyNumberFormat="1" applyFont="1" applyFill="1" applyBorder="1" applyAlignment="1">
      <alignment horizontal="center" vertical="center"/>
    </xf>
    <xf numFmtId="164" fontId="20" fillId="7" borderId="68" xfId="0" applyNumberFormat="1" applyFont="1" applyFill="1" applyBorder="1" applyAlignment="1">
      <alignment horizontal="center" vertical="center"/>
    </xf>
    <xf numFmtId="164" fontId="20" fillId="7" borderId="74" xfId="0" applyNumberFormat="1" applyFont="1" applyFill="1" applyBorder="1" applyAlignment="1">
      <alignment horizontal="center" vertical="center"/>
    </xf>
    <xf numFmtId="164" fontId="20" fillId="7" borderId="0" xfId="0" applyNumberFormat="1" applyFont="1" applyFill="1" applyBorder="1" applyAlignment="1">
      <alignment horizontal="center" vertical="center"/>
    </xf>
    <xf numFmtId="164" fontId="27" fillId="7" borderId="64" xfId="0" applyNumberFormat="1" applyFont="1" applyFill="1" applyBorder="1" applyAlignment="1">
      <alignment horizontal="center" vertical="center"/>
    </xf>
    <xf numFmtId="164" fontId="20" fillId="7" borderId="75" xfId="0" applyNumberFormat="1" applyFont="1" applyFill="1" applyBorder="1" applyAlignment="1">
      <alignment horizontal="center" vertical="center"/>
    </xf>
    <xf numFmtId="164" fontId="27" fillId="7" borderId="65" xfId="0" applyNumberFormat="1" applyFont="1" applyFill="1" applyBorder="1" applyAlignment="1">
      <alignment horizontal="center" vertical="center"/>
    </xf>
    <xf numFmtId="164" fontId="20" fillId="7" borderId="67" xfId="0" applyNumberFormat="1" applyFont="1" applyFill="1" applyBorder="1" applyAlignment="1">
      <alignment horizontal="center" vertical="center"/>
    </xf>
    <xf numFmtId="9" fontId="27" fillId="7" borderId="70" xfId="0" applyNumberFormat="1" applyFont="1" applyFill="1" applyBorder="1" applyAlignment="1">
      <alignment horizontal="center" vertical="center"/>
    </xf>
    <xf numFmtId="9" fontId="27" fillId="7" borderId="73" xfId="0" applyNumberFormat="1" applyFont="1" applyFill="1" applyBorder="1" applyAlignment="1">
      <alignment horizontal="center" vertical="center"/>
    </xf>
    <xf numFmtId="9" fontId="27" fillId="7" borderId="62" xfId="0" applyNumberFormat="1" applyFont="1" applyFill="1" applyBorder="1" applyAlignment="1">
      <alignment horizontal="center" vertical="center"/>
    </xf>
    <xf numFmtId="9" fontId="27" fillId="7" borderId="53" xfId="0" applyNumberFormat="1" applyFont="1" applyFill="1" applyBorder="1" applyAlignment="1">
      <alignment horizontal="center" vertical="center"/>
    </xf>
    <xf numFmtId="0" fontId="23" fillId="7" borderId="70" xfId="0" applyFont="1" applyFill="1" applyBorder="1" applyAlignment="1">
      <alignment horizontal="center" vertical="center" wrapText="1"/>
    </xf>
    <xf numFmtId="0" fontId="23" fillId="7" borderId="69" xfId="0" applyFont="1" applyFill="1" applyBorder="1" applyAlignment="1">
      <alignment horizontal="center" vertical="center" wrapText="1"/>
    </xf>
    <xf numFmtId="0" fontId="23" fillId="7" borderId="73" xfId="0" applyFont="1" applyFill="1" applyBorder="1" applyAlignment="1">
      <alignment horizontal="center" vertical="center" wrapText="1"/>
    </xf>
    <xf numFmtId="164" fontId="27" fillId="7" borderId="45" xfId="0" applyNumberFormat="1" applyFont="1" applyFill="1" applyBorder="1" applyAlignment="1">
      <alignment horizontal="center" vertical="center"/>
    </xf>
    <xf numFmtId="164" fontId="27" fillId="7" borderId="0" xfId="0" applyNumberFormat="1" applyFont="1" applyFill="1" applyBorder="1" applyAlignment="1">
      <alignment horizontal="center" vertical="center"/>
    </xf>
    <xf numFmtId="164" fontId="27" fillId="7" borderId="58" xfId="0" applyNumberFormat="1" applyFont="1" applyFill="1" applyBorder="1" applyAlignment="1">
      <alignment horizontal="center" vertical="center"/>
    </xf>
    <xf numFmtId="9" fontId="27" fillId="7" borderId="69" xfId="0" applyNumberFormat="1" applyFont="1" applyFill="1" applyBorder="1" applyAlignment="1">
      <alignment horizontal="center" vertical="center"/>
    </xf>
    <xf numFmtId="9" fontId="27" fillId="7" borderId="63" xfId="0" applyNumberFormat="1" applyFont="1" applyFill="1" applyBorder="1" applyAlignment="1">
      <alignment horizontal="center" vertical="center"/>
    </xf>
    <xf numFmtId="0" fontId="28" fillId="7" borderId="54" xfId="0" applyFont="1" applyFill="1" applyBorder="1" applyAlignment="1">
      <alignment horizontal="left" vertical="center"/>
    </xf>
    <xf numFmtId="0" fontId="20" fillId="7" borderId="55" xfId="0" applyFont="1" applyFill="1" applyBorder="1" applyAlignment="1">
      <alignment horizontal="center" vertical="center"/>
    </xf>
    <xf numFmtId="0" fontId="20" fillId="7" borderId="59" xfId="0" applyFont="1" applyFill="1" applyBorder="1" applyAlignment="1">
      <alignment horizontal="left" vertical="center"/>
    </xf>
    <xf numFmtId="0" fontId="20" fillId="7" borderId="71" xfId="0" applyFont="1" applyFill="1" applyBorder="1" applyAlignment="1">
      <alignment horizontal="center" vertical="center"/>
    </xf>
    <xf numFmtId="0" fontId="23" fillId="7" borderId="70" xfId="0" applyFont="1" applyFill="1" applyBorder="1" applyAlignment="1">
      <alignment horizontal="center" vertical="center"/>
    </xf>
    <xf numFmtId="0" fontId="23" fillId="7" borderId="69" xfId="0" applyFont="1" applyFill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63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23" fillId="7" borderId="64" xfId="0" applyFont="1" applyFill="1" applyBorder="1" applyAlignment="1">
      <alignment horizontal="left" vertical="center"/>
    </xf>
    <xf numFmtId="0" fontId="23" fillId="7" borderId="65" xfId="0" applyFont="1" applyFill="1" applyBorder="1" applyAlignment="1">
      <alignment horizontal="left" vertical="center"/>
    </xf>
    <xf numFmtId="164" fontId="27" fillId="7" borderId="53" xfId="0" applyNumberFormat="1" applyFont="1" applyFill="1" applyBorder="1" applyAlignment="1">
      <alignment horizontal="center" vertical="center"/>
    </xf>
    <xf numFmtId="0" fontId="23" fillId="7" borderId="79" xfId="0" applyFont="1" applyFill="1" applyBorder="1" applyAlignment="1">
      <alignment horizontal="center" vertical="center" wrapText="1"/>
    </xf>
    <xf numFmtId="0" fontId="23" fillId="7" borderId="71" xfId="0" applyFont="1" applyFill="1" applyBorder="1" applyAlignment="1">
      <alignment horizontal="center" vertical="center" wrapText="1"/>
    </xf>
    <xf numFmtId="0" fontId="23" fillId="7" borderId="60" xfId="0" applyFont="1" applyFill="1" applyBorder="1" applyAlignment="1">
      <alignment horizontal="center" vertical="center" wrapText="1"/>
    </xf>
    <xf numFmtId="9" fontId="27" fillId="7" borderId="0" xfId="0" applyNumberFormat="1" applyFont="1" applyFill="1" applyBorder="1" applyAlignment="1">
      <alignment horizontal="center" vertical="center"/>
    </xf>
    <xf numFmtId="3" fontId="26" fillId="7" borderId="0" xfId="0" applyNumberFormat="1" applyFont="1" applyFill="1" applyBorder="1" applyAlignment="1">
      <alignment horizontal="center" vertical="center"/>
    </xf>
    <xf numFmtId="9" fontId="25" fillId="7" borderId="0" xfId="0" applyNumberFormat="1" applyFont="1" applyFill="1" applyBorder="1" applyAlignment="1">
      <alignment horizontal="center" vertical="center"/>
    </xf>
    <xf numFmtId="3" fontId="24" fillId="7" borderId="62" xfId="0" applyNumberFormat="1" applyFont="1" applyFill="1" applyBorder="1" applyAlignment="1">
      <alignment horizontal="center" vertical="center"/>
    </xf>
    <xf numFmtId="9" fontId="25" fillId="7" borderId="0" xfId="2" applyFont="1" applyFill="1" applyBorder="1" applyAlignment="1">
      <alignment horizontal="center" vertical="center"/>
    </xf>
    <xf numFmtId="9" fontId="25" fillId="7" borderId="62" xfId="2" applyFont="1" applyFill="1" applyBorder="1" applyAlignment="1">
      <alignment horizontal="center" vertical="center"/>
    </xf>
    <xf numFmtId="0" fontId="26" fillId="7" borderId="74" xfId="0" applyNumberFormat="1" applyFont="1" applyFill="1" applyBorder="1" applyAlignment="1">
      <alignment horizontal="center" vertical="center"/>
    </xf>
    <xf numFmtId="0" fontId="25" fillId="7" borderId="73" xfId="0" applyNumberFormat="1" applyFont="1" applyFill="1" applyBorder="1" applyAlignment="1">
      <alignment horizontal="center" vertical="center"/>
    </xf>
    <xf numFmtId="3" fontId="24" fillId="7" borderId="65" xfId="0" applyNumberFormat="1" applyFont="1" applyFill="1" applyBorder="1" applyAlignment="1">
      <alignment horizontal="center" vertical="center"/>
    </xf>
    <xf numFmtId="3" fontId="23" fillId="7" borderId="62" xfId="0" applyNumberFormat="1" applyFont="1" applyFill="1" applyBorder="1" applyAlignment="1">
      <alignment horizontal="center" vertical="center"/>
    </xf>
    <xf numFmtId="3" fontId="26" fillId="7" borderId="45" xfId="0" applyNumberFormat="1" applyFont="1" applyFill="1" applyBorder="1" applyAlignment="1">
      <alignment horizontal="center" vertical="center"/>
    </xf>
    <xf numFmtId="3" fontId="26" fillId="7" borderId="75" xfId="0" applyNumberFormat="1" applyFont="1" applyFill="1" applyBorder="1" applyAlignment="1">
      <alignment horizontal="center" vertical="center"/>
    </xf>
    <xf numFmtId="3" fontId="26" fillId="7" borderId="81" xfId="0" applyNumberFormat="1" applyFont="1" applyFill="1" applyBorder="1" applyAlignment="1">
      <alignment horizontal="center" vertical="center"/>
    </xf>
    <xf numFmtId="9" fontId="8" fillId="6" borderId="0" xfId="0" applyNumberFormat="1" applyFont="1" applyFill="1" applyBorder="1" applyAlignment="1">
      <alignment horizontal="center" vertical="center"/>
    </xf>
    <xf numFmtId="164" fontId="8" fillId="6" borderId="0" xfId="0" applyNumberFormat="1" applyFont="1" applyFill="1" applyBorder="1" applyAlignment="1">
      <alignment horizontal="center" vertical="center"/>
    </xf>
    <xf numFmtId="164" fontId="26" fillId="7" borderId="68" xfId="0" applyNumberFormat="1" applyFont="1" applyFill="1" applyBorder="1" applyAlignment="1">
      <alignment horizontal="center" vertical="center"/>
    </xf>
    <xf numFmtId="164" fontId="26" fillId="7" borderId="74" xfId="0" applyNumberFormat="1" applyFont="1" applyFill="1" applyBorder="1" applyAlignment="1">
      <alignment horizontal="center" vertical="center"/>
    </xf>
    <xf numFmtId="164" fontId="26" fillId="7" borderId="0" xfId="0" applyNumberFormat="1" applyFont="1" applyFill="1" applyBorder="1" applyAlignment="1">
      <alignment horizontal="center" vertical="center"/>
    </xf>
    <xf numFmtId="164" fontId="25" fillId="7" borderId="65" xfId="0" applyNumberFormat="1" applyFont="1" applyFill="1" applyBorder="1" applyAlignment="1">
      <alignment horizontal="center" vertical="center"/>
    </xf>
    <xf numFmtId="164" fontId="25" fillId="7" borderId="64" xfId="0" applyNumberFormat="1" applyFont="1" applyFill="1" applyBorder="1" applyAlignment="1">
      <alignment horizontal="center" vertical="center"/>
    </xf>
    <xf numFmtId="9" fontId="25" fillId="7" borderId="70" xfId="0" applyNumberFormat="1" applyFont="1" applyFill="1" applyBorder="1" applyAlignment="1">
      <alignment horizontal="center" vertical="center"/>
    </xf>
    <xf numFmtId="9" fontId="25" fillId="7" borderId="73" xfId="0" applyNumberFormat="1" applyFont="1" applyFill="1" applyBorder="1" applyAlignment="1">
      <alignment horizontal="center" vertical="center"/>
    </xf>
    <xf numFmtId="9" fontId="25" fillId="7" borderId="53" xfId="0" applyNumberFormat="1" applyFont="1" applyFill="1" applyBorder="1" applyAlignment="1">
      <alignment horizontal="center" vertical="center"/>
    </xf>
    <xf numFmtId="164" fontId="25" fillId="7" borderId="57" xfId="0" applyNumberFormat="1" applyFont="1" applyFill="1" applyBorder="1" applyAlignment="1">
      <alignment horizontal="center" vertical="center"/>
    </xf>
    <xf numFmtId="9" fontId="25" fillId="7" borderId="66" xfId="0" applyNumberFormat="1" applyFont="1" applyFill="1" applyBorder="1" applyAlignment="1">
      <alignment horizontal="center" vertical="center"/>
    </xf>
    <xf numFmtId="164" fontId="25" fillId="7" borderId="66" xfId="0" applyNumberFormat="1" applyFont="1" applyFill="1" applyBorder="1" applyAlignment="1">
      <alignment horizontal="center" vertical="center"/>
    </xf>
    <xf numFmtId="3" fontId="3" fillId="6" borderId="0" xfId="0" applyNumberFormat="1" applyFont="1" applyFill="1" applyAlignment="1">
      <alignment horizontal="center" vertical="center"/>
    </xf>
    <xf numFmtId="3" fontId="5" fillId="6" borderId="0" xfId="0" applyNumberFormat="1" applyFont="1" applyFill="1" applyAlignment="1">
      <alignment horizontal="center" vertical="center"/>
    </xf>
    <xf numFmtId="10" fontId="23" fillId="7" borderId="69" xfId="0" applyNumberFormat="1" applyFont="1" applyFill="1" applyBorder="1" applyAlignment="1">
      <alignment horizontal="center" vertical="center"/>
    </xf>
    <xf numFmtId="164" fontId="27" fillId="7" borderId="69" xfId="0" applyNumberFormat="1" applyFont="1" applyFill="1" applyBorder="1" applyAlignment="1">
      <alignment horizontal="center" vertical="center"/>
    </xf>
    <xf numFmtId="164" fontId="27" fillId="7" borderId="62" xfId="0" applyNumberFormat="1" applyFont="1" applyFill="1" applyBorder="1" applyAlignment="1">
      <alignment horizontal="center" vertical="center"/>
    </xf>
    <xf numFmtId="164" fontId="27" fillId="7" borderId="63" xfId="0" applyNumberFormat="1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left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left" vertical="center"/>
    </xf>
    <xf numFmtId="3" fontId="1" fillId="6" borderId="0" xfId="0" applyNumberFormat="1" applyFont="1" applyFill="1" applyAlignment="1">
      <alignment horizontal="left" vertical="center"/>
    </xf>
    <xf numFmtId="3" fontId="24" fillId="7" borderId="64" xfId="0" applyNumberFormat="1" applyFont="1" applyFill="1" applyBorder="1" applyAlignment="1">
      <alignment horizontal="center" vertical="center"/>
    </xf>
    <xf numFmtId="9" fontId="1" fillId="6" borderId="0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165" fontId="2" fillId="6" borderId="0" xfId="0" applyNumberFormat="1" applyFont="1" applyFill="1" applyAlignment="1">
      <alignment horizontal="left" vertical="center"/>
    </xf>
    <xf numFmtId="164" fontId="24" fillId="7" borderId="64" xfId="0" applyNumberFormat="1" applyFont="1" applyFill="1" applyBorder="1" applyAlignment="1">
      <alignment horizontal="center" vertical="center"/>
    </xf>
    <xf numFmtId="164" fontId="24" fillId="7" borderId="65" xfId="0" applyNumberFormat="1" applyFont="1" applyFill="1" applyBorder="1" applyAlignment="1">
      <alignment horizontal="center" vertical="center"/>
    </xf>
    <xf numFmtId="164" fontId="23" fillId="7" borderId="70" xfId="0" applyNumberFormat="1" applyFont="1" applyFill="1" applyBorder="1" applyAlignment="1">
      <alignment horizontal="center" vertical="center"/>
    </xf>
    <xf numFmtId="164" fontId="23" fillId="7" borderId="73" xfId="0" applyNumberFormat="1" applyFont="1" applyFill="1" applyBorder="1" applyAlignment="1">
      <alignment horizontal="center" vertical="center"/>
    </xf>
    <xf numFmtId="164" fontId="23" fillId="7" borderId="62" xfId="0" applyNumberFormat="1" applyFont="1" applyFill="1" applyBorder="1" applyAlignment="1">
      <alignment horizontal="center" vertical="center"/>
    </xf>
    <xf numFmtId="164" fontId="23" fillId="7" borderId="53" xfId="0" applyNumberFormat="1" applyFont="1" applyFill="1" applyBorder="1" applyAlignment="1">
      <alignment horizontal="center" vertical="center"/>
    </xf>
    <xf numFmtId="0" fontId="19" fillId="8" borderId="53" xfId="0" applyFont="1" applyFill="1" applyBorder="1" applyAlignment="1">
      <alignment horizontal="left" vertical="center" wrapText="1"/>
    </xf>
    <xf numFmtId="3" fontId="19" fillId="8" borderId="70" xfId="0" applyNumberFormat="1" applyFont="1" applyFill="1" applyBorder="1" applyAlignment="1">
      <alignment horizontal="center" vertical="center"/>
    </xf>
    <xf numFmtId="164" fontId="31" fillId="8" borderId="69" xfId="0" applyNumberFormat="1" applyFont="1" applyFill="1" applyBorder="1" applyAlignment="1">
      <alignment horizontal="center" vertical="center"/>
    </xf>
    <xf numFmtId="3" fontId="19" fillId="8" borderId="73" xfId="0" applyNumberFormat="1" applyFont="1" applyFill="1" applyBorder="1" applyAlignment="1">
      <alignment horizontal="center" vertical="center"/>
    </xf>
    <xf numFmtId="164" fontId="31" fillId="8" borderId="62" xfId="0" applyNumberFormat="1" applyFont="1" applyFill="1" applyBorder="1" applyAlignment="1">
      <alignment horizontal="center" vertical="center"/>
    </xf>
    <xf numFmtId="164" fontId="31" fillId="8" borderId="53" xfId="2" applyNumberFormat="1" applyFont="1" applyFill="1" applyBorder="1" applyAlignment="1">
      <alignment horizontal="center" vertical="center"/>
    </xf>
    <xf numFmtId="0" fontId="23" fillId="7" borderId="65" xfId="0" applyFont="1" applyFill="1" applyBorder="1" applyAlignment="1">
      <alignment horizontal="left" vertical="center" wrapText="1"/>
    </xf>
    <xf numFmtId="164" fontId="27" fillId="7" borderId="65" xfId="2" applyNumberFormat="1" applyFont="1" applyFill="1" applyBorder="1" applyAlignment="1">
      <alignment horizontal="center" vertical="center"/>
    </xf>
    <xf numFmtId="164" fontId="27" fillId="7" borderId="53" xfId="2" applyNumberFormat="1" applyFont="1" applyFill="1" applyBorder="1" applyAlignment="1">
      <alignment horizontal="center" vertical="center"/>
    </xf>
    <xf numFmtId="3" fontId="19" fillId="8" borderId="69" xfId="0" applyNumberFormat="1" applyFont="1" applyFill="1" applyBorder="1" applyAlignment="1">
      <alignment horizontal="center" vertical="center"/>
    </xf>
    <xf numFmtId="3" fontId="23" fillId="7" borderId="69" xfId="0" applyNumberFormat="1" applyFont="1" applyFill="1" applyBorder="1" applyAlignment="1">
      <alignment horizontal="center" vertical="center"/>
    </xf>
    <xf numFmtId="9" fontId="31" fillId="8" borderId="62" xfId="2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64" fontId="31" fillId="8" borderId="63" xfId="0" applyNumberFormat="1" applyFont="1" applyFill="1" applyBorder="1" applyAlignment="1">
      <alignment horizontal="center" vertical="center"/>
    </xf>
    <xf numFmtId="0" fontId="19" fillId="8" borderId="73" xfId="0" applyFont="1" applyFill="1" applyBorder="1" applyAlignment="1">
      <alignment horizontal="center" vertical="center"/>
    </xf>
    <xf numFmtId="3" fontId="23" fillId="7" borderId="68" xfId="0" applyNumberFormat="1" applyFont="1" applyFill="1" applyBorder="1" applyAlignment="1">
      <alignment horizontal="center" vertical="center"/>
    </xf>
    <xf numFmtId="3" fontId="19" fillId="8" borderId="62" xfId="0" applyNumberFormat="1" applyFont="1" applyFill="1" applyBorder="1" applyAlignment="1">
      <alignment horizontal="center" vertical="center"/>
    </xf>
    <xf numFmtId="3" fontId="19" fillId="8" borderId="53" xfId="0" applyNumberFormat="1" applyFont="1" applyFill="1" applyBorder="1" applyAlignment="1">
      <alignment horizontal="center" vertical="center"/>
    </xf>
    <xf numFmtId="0" fontId="19" fillId="5" borderId="53" xfId="0" applyFont="1" applyFill="1" applyBorder="1" applyAlignment="1">
      <alignment horizontal="center" vertical="center" wrapText="1"/>
    </xf>
    <xf numFmtId="3" fontId="24" fillId="7" borderId="53" xfId="0" applyNumberFormat="1" applyFont="1" applyFill="1" applyBorder="1" applyAlignment="1">
      <alignment horizontal="center" vertical="center"/>
    </xf>
    <xf numFmtId="164" fontId="31" fillId="8" borderId="70" xfId="0" applyNumberFormat="1" applyFont="1" applyFill="1" applyBorder="1" applyAlignment="1">
      <alignment horizontal="center" vertical="center"/>
    </xf>
    <xf numFmtId="164" fontId="32" fillId="7" borderId="68" xfId="0" applyNumberFormat="1" applyFont="1" applyFill="1" applyBorder="1" applyAlignment="1">
      <alignment horizontal="center" vertical="center"/>
    </xf>
    <xf numFmtId="3" fontId="24" fillId="7" borderId="74" xfId="0" applyNumberFormat="1" applyFont="1" applyFill="1" applyBorder="1" applyAlignment="1">
      <alignment horizontal="center" vertical="center"/>
    </xf>
    <xf numFmtId="3" fontId="13" fillId="8" borderId="70" xfId="0" applyNumberFormat="1" applyFont="1" applyFill="1" applyBorder="1" applyAlignment="1">
      <alignment horizontal="center" vertical="center"/>
    </xf>
    <xf numFmtId="3" fontId="13" fillId="8" borderId="73" xfId="0" applyNumberFormat="1" applyFont="1" applyFill="1" applyBorder="1" applyAlignment="1">
      <alignment horizontal="center" vertical="center"/>
    </xf>
    <xf numFmtId="3" fontId="20" fillId="7" borderId="70" xfId="0" applyNumberFormat="1" applyFont="1" applyFill="1" applyBorder="1" applyAlignment="1">
      <alignment horizontal="center" vertical="center"/>
    </xf>
    <xf numFmtId="3" fontId="20" fillId="7" borderId="73" xfId="0" applyNumberFormat="1" applyFont="1" applyFill="1" applyBorder="1" applyAlignment="1">
      <alignment horizontal="center" vertical="center"/>
    </xf>
    <xf numFmtId="0" fontId="19" fillId="3" borderId="61" xfId="0" applyFont="1" applyFill="1" applyBorder="1" applyAlignment="1">
      <alignment vertical="center"/>
    </xf>
    <xf numFmtId="0" fontId="19" fillId="3" borderId="63" xfId="0" applyFont="1" applyFill="1" applyBorder="1" applyAlignment="1">
      <alignment vertical="center"/>
    </xf>
    <xf numFmtId="0" fontId="31" fillId="4" borderId="61" xfId="0" applyFont="1" applyFill="1" applyBorder="1" applyAlignment="1">
      <alignment vertical="center"/>
    </xf>
    <xf numFmtId="0" fontId="31" fillId="4" borderId="63" xfId="0" applyFont="1" applyFill="1" applyBorder="1" applyAlignment="1">
      <alignment vertical="center"/>
    </xf>
    <xf numFmtId="0" fontId="33" fillId="7" borderId="57" xfId="0" applyFont="1" applyFill="1" applyBorder="1" applyAlignment="1">
      <alignment vertical="center"/>
    </xf>
    <xf numFmtId="0" fontId="34" fillId="7" borderId="58" xfId="1" applyFont="1" applyFill="1" applyBorder="1" applyAlignment="1">
      <alignment vertical="center"/>
    </xf>
    <xf numFmtId="0" fontId="35" fillId="4" borderId="61" xfId="0" applyFont="1" applyFill="1" applyBorder="1" applyAlignment="1">
      <alignment vertical="center"/>
    </xf>
    <xf numFmtId="0" fontId="33" fillId="7" borderId="59" xfId="0" applyFont="1" applyFill="1" applyBorder="1" applyAlignment="1">
      <alignment vertical="center"/>
    </xf>
    <xf numFmtId="0" fontId="34" fillId="7" borderId="60" xfId="1" applyFont="1" applyFill="1" applyBorder="1" applyAlignment="1">
      <alignment vertical="center"/>
    </xf>
    <xf numFmtId="0" fontId="23" fillId="7" borderId="62" xfId="0" applyFont="1" applyFill="1" applyBorder="1" applyAlignment="1">
      <alignment horizontal="center" vertical="center" wrapText="1"/>
    </xf>
    <xf numFmtId="0" fontId="23" fillId="7" borderId="62" xfId="0" applyFont="1" applyFill="1" applyBorder="1" applyAlignment="1">
      <alignment horizontal="center" vertical="center" wrapText="1"/>
    </xf>
    <xf numFmtId="0" fontId="23" fillId="7" borderId="63" xfId="0" applyFont="1" applyFill="1" applyBorder="1" applyAlignment="1">
      <alignment horizontal="center" vertical="center" wrapText="1"/>
    </xf>
    <xf numFmtId="0" fontId="23" fillId="7" borderId="63" xfId="0" applyFont="1" applyFill="1" applyBorder="1" applyAlignment="1">
      <alignment horizontal="center" vertical="center" wrapText="1"/>
    </xf>
    <xf numFmtId="0" fontId="23" fillId="7" borderId="69" xfId="0" applyFont="1" applyFill="1" applyBorder="1" applyAlignment="1">
      <alignment horizontal="center" vertical="center" wrapText="1"/>
    </xf>
    <xf numFmtId="9" fontId="19" fillId="8" borderId="73" xfId="2" applyFont="1" applyFill="1" applyBorder="1" applyAlignment="1">
      <alignment horizontal="center" vertical="center"/>
    </xf>
    <xf numFmtId="164" fontId="31" fillId="8" borderId="63" xfId="2" applyNumberFormat="1" applyFont="1" applyFill="1" applyBorder="1" applyAlignment="1">
      <alignment horizontal="center" vertical="center"/>
    </xf>
    <xf numFmtId="0" fontId="1" fillId="0" borderId="6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8" fillId="5" borderId="64" xfId="0" applyFont="1" applyFill="1" applyBorder="1" applyAlignment="1">
      <alignment horizontal="center" vertical="center" wrapText="1"/>
    </xf>
    <xf numFmtId="0" fontId="18" fillId="5" borderId="65" xfId="0" applyFont="1" applyFill="1" applyBorder="1" applyAlignment="1">
      <alignment horizontal="center" vertical="center" wrapText="1"/>
    </xf>
    <xf numFmtId="0" fontId="18" fillId="5" borderId="66" xfId="0" applyFont="1" applyFill="1" applyBorder="1" applyAlignment="1">
      <alignment horizontal="center" vertical="center" wrapText="1"/>
    </xf>
    <xf numFmtId="0" fontId="16" fillId="3" borderId="54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0" fontId="16" fillId="3" borderId="56" xfId="0" applyFont="1" applyFill="1" applyBorder="1" applyAlignment="1">
      <alignment horizontal="center" vertical="center" wrapText="1"/>
    </xf>
    <xf numFmtId="0" fontId="17" fillId="4" borderId="54" xfId="0" applyFont="1" applyFill="1" applyBorder="1" applyAlignment="1">
      <alignment horizontal="center" vertical="center" wrapText="1"/>
    </xf>
    <xf numFmtId="0" fontId="17" fillId="4" borderId="55" xfId="0" applyFont="1" applyFill="1" applyBorder="1" applyAlignment="1">
      <alignment horizontal="center" vertical="center" wrapText="1"/>
    </xf>
    <xf numFmtId="0" fontId="17" fillId="4" borderId="56" xfId="0" applyFont="1" applyFill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8" fillId="5" borderId="54" xfId="0" applyFont="1" applyFill="1" applyBorder="1" applyAlignment="1">
      <alignment horizontal="center" vertical="center" wrapText="1"/>
    </xf>
    <xf numFmtId="0" fontId="18" fillId="5" borderId="56" xfId="0" applyFont="1" applyFill="1" applyBorder="1" applyAlignment="1">
      <alignment horizontal="center" vertical="center" wrapText="1"/>
    </xf>
    <xf numFmtId="0" fontId="18" fillId="5" borderId="57" xfId="0" applyFont="1" applyFill="1" applyBorder="1" applyAlignment="1">
      <alignment horizontal="center" vertical="center" wrapText="1"/>
    </xf>
    <xf numFmtId="0" fontId="18" fillId="5" borderId="58" xfId="0" applyFont="1" applyFill="1" applyBorder="1" applyAlignment="1">
      <alignment horizontal="center" vertical="center" wrapText="1"/>
    </xf>
    <xf numFmtId="0" fontId="24" fillId="7" borderId="61" xfId="0" applyFont="1" applyFill="1" applyBorder="1" applyAlignment="1">
      <alignment horizontal="center" vertical="center"/>
    </xf>
    <xf numFmtId="0" fontId="24" fillId="7" borderId="69" xfId="0" applyFont="1" applyFill="1" applyBorder="1" applyAlignment="1">
      <alignment horizontal="center" vertical="center"/>
    </xf>
    <xf numFmtId="0" fontId="24" fillId="7" borderId="72" xfId="0" applyFont="1" applyFill="1" applyBorder="1" applyAlignment="1">
      <alignment horizontal="center" vertical="center"/>
    </xf>
    <xf numFmtId="0" fontId="24" fillId="7" borderId="62" xfId="0" applyFont="1" applyFill="1" applyBorder="1" applyAlignment="1">
      <alignment horizontal="center" vertical="center"/>
    </xf>
    <xf numFmtId="0" fontId="24" fillId="7" borderId="63" xfId="0" applyFont="1" applyFill="1" applyBorder="1" applyAlignment="1">
      <alignment horizontal="center" vertical="center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3" xfId="0" applyFont="1" applyFill="1" applyBorder="1" applyAlignment="1">
      <alignment horizontal="center" vertical="center" wrapText="1"/>
    </xf>
    <xf numFmtId="0" fontId="23" fillId="7" borderId="64" xfId="0" applyFont="1" applyFill="1" applyBorder="1" applyAlignment="1">
      <alignment horizontal="center" vertical="center" wrapText="1"/>
    </xf>
    <xf numFmtId="0" fontId="23" fillId="7" borderId="65" xfId="0" applyFont="1" applyFill="1" applyBorder="1" applyAlignment="1">
      <alignment horizontal="center" vertical="center" wrapText="1"/>
    </xf>
    <xf numFmtId="0" fontId="20" fillId="7" borderId="65" xfId="0" applyFont="1" applyFill="1" applyBorder="1" applyAlignment="1">
      <alignment horizontal="center" vertical="center" wrapText="1"/>
    </xf>
    <xf numFmtId="0" fontId="20" fillId="7" borderId="66" xfId="0" applyFont="1" applyFill="1" applyBorder="1" applyAlignment="1">
      <alignment horizontal="center" vertical="center" wrapText="1"/>
    </xf>
    <xf numFmtId="0" fontId="23" fillId="7" borderId="62" xfId="0" applyFont="1" applyFill="1" applyBorder="1" applyAlignment="1">
      <alignment horizontal="center" vertical="center" wrapText="1"/>
    </xf>
    <xf numFmtId="0" fontId="23" fillId="7" borderId="63" xfId="0" applyFont="1" applyFill="1" applyBorder="1" applyAlignment="1">
      <alignment horizontal="center" vertical="center" wrapText="1"/>
    </xf>
    <xf numFmtId="0" fontId="19" fillId="5" borderId="54" xfId="0" applyFont="1" applyFill="1" applyBorder="1" applyAlignment="1">
      <alignment horizontal="center" vertical="center" wrapText="1"/>
    </xf>
    <xf numFmtId="0" fontId="19" fillId="5" borderId="56" xfId="0" applyFont="1" applyFill="1" applyBorder="1" applyAlignment="1">
      <alignment horizontal="center" vertical="center" wrapText="1"/>
    </xf>
    <xf numFmtId="0" fontId="19" fillId="5" borderId="57" xfId="0" applyFont="1" applyFill="1" applyBorder="1" applyAlignment="1">
      <alignment horizontal="center" vertical="center" wrapText="1"/>
    </xf>
    <xf numFmtId="0" fontId="19" fillId="5" borderId="58" xfId="0" applyFont="1" applyFill="1" applyBorder="1" applyAlignment="1">
      <alignment horizontal="center" vertical="center" wrapText="1"/>
    </xf>
    <xf numFmtId="0" fontId="19" fillId="5" borderId="59" xfId="0" applyFont="1" applyFill="1" applyBorder="1" applyAlignment="1">
      <alignment horizontal="center" vertical="center" wrapText="1"/>
    </xf>
    <xf numFmtId="0" fontId="19" fillId="5" borderId="60" xfId="0" applyFont="1" applyFill="1" applyBorder="1" applyAlignment="1">
      <alignment horizontal="center" vertical="center" wrapText="1"/>
    </xf>
    <xf numFmtId="0" fontId="24" fillId="7" borderId="61" xfId="0" applyFont="1" applyFill="1" applyBorder="1" applyAlignment="1">
      <alignment horizontal="center" vertical="center" wrapText="1"/>
    </xf>
    <xf numFmtId="0" fontId="20" fillId="7" borderId="62" xfId="0" applyFont="1" applyFill="1" applyBorder="1" applyAlignment="1">
      <alignment horizontal="center" vertical="center"/>
    </xf>
    <xf numFmtId="0" fontId="20" fillId="7" borderId="63" xfId="0" applyFont="1" applyFill="1" applyBorder="1" applyAlignment="1">
      <alignment horizontal="center" vertical="center"/>
    </xf>
    <xf numFmtId="0" fontId="24" fillId="7" borderId="62" xfId="0" applyFont="1" applyFill="1" applyBorder="1" applyAlignment="1">
      <alignment horizontal="center" vertical="center" wrapText="1"/>
    </xf>
    <xf numFmtId="0" fontId="24" fillId="7" borderId="63" xfId="0" applyFont="1" applyFill="1" applyBorder="1" applyAlignment="1">
      <alignment horizontal="center" vertical="center" wrapText="1"/>
    </xf>
    <xf numFmtId="0" fontId="24" fillId="7" borderId="54" xfId="0" applyFont="1" applyFill="1" applyBorder="1" applyAlignment="1">
      <alignment horizontal="center" vertical="center"/>
    </xf>
    <xf numFmtId="0" fontId="20" fillId="7" borderId="56" xfId="0" applyFont="1" applyFill="1" applyBorder="1" applyAlignment="1">
      <alignment horizontal="center" vertical="center"/>
    </xf>
    <xf numFmtId="0" fontId="20" fillId="7" borderId="59" xfId="0" applyFont="1" applyFill="1" applyBorder="1" applyAlignment="1">
      <alignment horizontal="center" vertical="center"/>
    </xf>
    <xf numFmtId="0" fontId="20" fillId="7" borderId="60" xfId="0" applyFont="1" applyFill="1" applyBorder="1" applyAlignment="1">
      <alignment horizontal="center" vertical="center"/>
    </xf>
    <xf numFmtId="0" fontId="19" fillId="5" borderId="64" xfId="0" applyFont="1" applyFill="1" applyBorder="1" applyAlignment="1">
      <alignment horizontal="center" vertical="center" wrapText="1"/>
    </xf>
    <xf numFmtId="0" fontId="19" fillId="5" borderId="65" xfId="0" applyFont="1" applyFill="1" applyBorder="1" applyAlignment="1">
      <alignment horizontal="center" vertical="center" wrapText="1"/>
    </xf>
    <xf numFmtId="0" fontId="19" fillId="5" borderId="66" xfId="0" applyFont="1" applyFill="1" applyBorder="1" applyAlignment="1">
      <alignment horizontal="center" vertical="center" wrapText="1"/>
    </xf>
    <xf numFmtId="0" fontId="24" fillId="7" borderId="64" xfId="0" applyFont="1" applyFill="1" applyBorder="1" applyAlignment="1">
      <alignment horizontal="center" vertical="center"/>
    </xf>
    <xf numFmtId="0" fontId="20" fillId="7" borderId="66" xfId="0" applyFont="1" applyFill="1" applyBorder="1" applyAlignment="1">
      <alignment horizontal="center" vertical="center"/>
    </xf>
    <xf numFmtId="0" fontId="23" fillId="7" borderId="61" xfId="0" applyFont="1" applyFill="1" applyBorder="1" applyAlignment="1">
      <alignment horizontal="center" vertical="center" wrapText="1"/>
    </xf>
    <xf numFmtId="0" fontId="23" fillId="7" borderId="69" xfId="0" applyFont="1" applyFill="1" applyBorder="1" applyAlignment="1">
      <alignment horizontal="center" vertical="center" wrapText="1"/>
    </xf>
    <xf numFmtId="0" fontId="23" fillId="7" borderId="72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/>
    </xf>
    <xf numFmtId="0" fontId="29" fillId="4" borderId="62" xfId="0" applyFont="1" applyFill="1" applyBorder="1" applyAlignment="1">
      <alignment horizontal="center" vertical="center"/>
    </xf>
    <xf numFmtId="0" fontId="29" fillId="4" borderId="63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30" fillId="3" borderId="61" xfId="0" applyFont="1" applyFill="1" applyBorder="1" applyAlignment="1">
      <alignment horizontal="center" vertical="center" wrapText="1"/>
    </xf>
    <xf numFmtId="0" fontId="30" fillId="3" borderId="62" xfId="0" applyFont="1" applyFill="1" applyBorder="1" applyAlignment="1">
      <alignment horizontal="center" vertical="center" wrapText="1"/>
    </xf>
    <xf numFmtId="0" fontId="30" fillId="3" borderId="63" xfId="0" applyFont="1" applyFill="1" applyBorder="1" applyAlignment="1">
      <alignment horizontal="center" vertical="center" wrapText="1"/>
    </xf>
    <xf numFmtId="0" fontId="23" fillId="7" borderId="66" xfId="0" applyFont="1" applyFill="1" applyBorder="1" applyAlignment="1">
      <alignment horizontal="center" vertical="center" wrapText="1"/>
    </xf>
    <xf numFmtId="0" fontId="23" fillId="7" borderId="54" xfId="0" applyFont="1" applyFill="1" applyBorder="1" applyAlignment="1">
      <alignment horizontal="center" vertical="center" wrapText="1"/>
    </xf>
    <xf numFmtId="0" fontId="23" fillId="7" borderId="77" xfId="0" applyFont="1" applyFill="1" applyBorder="1" applyAlignment="1">
      <alignment horizontal="center" vertical="center" wrapText="1"/>
    </xf>
    <xf numFmtId="0" fontId="23" fillId="7" borderId="59" xfId="0" applyFont="1" applyFill="1" applyBorder="1" applyAlignment="1">
      <alignment horizontal="center" vertical="center" wrapText="1"/>
    </xf>
    <xf numFmtId="0" fontId="23" fillId="7" borderId="79" xfId="0" applyFont="1" applyFill="1" applyBorder="1" applyAlignment="1">
      <alignment horizontal="center" vertical="center" wrapText="1"/>
    </xf>
    <xf numFmtId="0" fontId="23" fillId="7" borderId="78" xfId="0" applyFont="1" applyFill="1" applyBorder="1" applyAlignment="1">
      <alignment horizontal="center" vertical="center" wrapText="1"/>
    </xf>
    <xf numFmtId="0" fontId="23" fillId="7" borderId="80" xfId="0" applyFont="1" applyFill="1" applyBorder="1" applyAlignment="1">
      <alignment horizontal="center" vertical="center" wrapText="1"/>
    </xf>
    <xf numFmtId="0" fontId="23" fillId="7" borderId="56" xfId="0" applyFont="1" applyFill="1" applyBorder="1" applyAlignment="1">
      <alignment horizontal="center" vertical="center" wrapText="1"/>
    </xf>
    <xf numFmtId="0" fontId="23" fillId="7" borderId="60" xfId="0" applyFont="1" applyFill="1" applyBorder="1" applyAlignment="1">
      <alignment horizontal="center" vertical="center" wrapText="1"/>
    </xf>
    <xf numFmtId="0" fontId="23" fillId="7" borderId="55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9" fillId="4" borderId="62" xfId="0" applyFont="1" applyFill="1" applyBorder="1" applyAlignment="1">
      <alignment horizontal="center" vertical="center" wrapText="1"/>
    </xf>
    <xf numFmtId="0" fontId="29" fillId="4" borderId="63" xfId="0" applyFont="1" applyFill="1" applyBorder="1" applyAlignment="1">
      <alignment horizontal="center" vertical="center" wrapText="1"/>
    </xf>
    <xf numFmtId="0" fontId="20" fillId="7" borderId="65" xfId="0" applyFont="1" applyFill="1" applyBorder="1" applyAlignment="1">
      <alignment horizontal="center" vertical="center"/>
    </xf>
    <xf numFmtId="0" fontId="20" fillId="7" borderId="62" xfId="0" applyFont="1" applyFill="1" applyBorder="1" applyAlignment="1">
      <alignment horizontal="center" vertical="center" wrapText="1"/>
    </xf>
    <xf numFmtId="0" fontId="20" fillId="7" borderId="63" xfId="0" applyFont="1" applyFill="1" applyBorder="1" applyAlignment="1">
      <alignment horizontal="center" vertical="center" wrapText="1"/>
    </xf>
    <xf numFmtId="0" fontId="23" fillId="7" borderId="57" xfId="0" applyFont="1" applyFill="1" applyBorder="1" applyAlignment="1">
      <alignment horizontal="center" vertical="center" wrapText="1"/>
    </xf>
    <xf numFmtId="0" fontId="23" fillId="7" borderId="58" xfId="0" applyFont="1" applyFill="1" applyBorder="1" applyAlignment="1">
      <alignment horizontal="center" vertical="center" wrapText="1"/>
    </xf>
    <xf numFmtId="0" fontId="19" fillId="5" borderId="61" xfId="0" applyFont="1" applyFill="1" applyBorder="1" applyAlignment="1">
      <alignment horizontal="center" vertical="center" wrapText="1"/>
    </xf>
    <xf numFmtId="0" fontId="19" fillId="5" borderId="63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3" fillId="7" borderId="7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3" xfId="0" applyFont="1" applyFill="1" applyBorder="1" applyAlignment="1">
      <alignment horizontal="center" vertical="center"/>
    </xf>
    <xf numFmtId="0" fontId="23" fillId="7" borderId="62" xfId="0" applyFont="1" applyFill="1" applyBorder="1" applyAlignment="1">
      <alignment horizontal="center" vertical="center"/>
    </xf>
    <xf numFmtId="0" fontId="23" fillId="7" borderId="6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55" xfId="0" applyFont="1" applyFill="1" applyBorder="1" applyAlignment="1">
      <alignment horizontal="center" vertical="center" wrapText="1"/>
    </xf>
    <xf numFmtId="0" fontId="22" fillId="4" borderId="56" xfId="0" applyFont="1" applyFill="1" applyBorder="1" applyAlignment="1">
      <alignment horizontal="center" vertical="center" wrapText="1"/>
    </xf>
    <xf numFmtId="0" fontId="20" fillId="7" borderId="69" xfId="0" applyFont="1" applyFill="1" applyBorder="1" applyAlignment="1">
      <alignment horizontal="center" vertical="center"/>
    </xf>
    <xf numFmtId="0" fontId="13" fillId="5" borderId="63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9" fontId="1" fillId="0" borderId="37" xfId="0" applyNumberFormat="1" applyFont="1" applyBorder="1" applyAlignment="1">
      <alignment horizontal="center" vertical="center" wrapText="1"/>
    </xf>
  </cellXfs>
  <cellStyles count="4">
    <cellStyle name="Hyperlink" xfId="1" builtinId="8"/>
    <cellStyle name="Komma" xfId="3" builtinId="3"/>
    <cellStyle name="Procent" xfId="2" builtinId="5"/>
    <cellStyle name="Standaard" xfId="0" builtinId="0"/>
  </cellStyles>
  <dxfs count="1"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</dxfs>
  <tableStyles count="1" defaultTableStyle="TableStyleMedium2" defaultPivotStyle="PivotStyleLight16">
    <tableStyle name="Style de tableau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19/Data/jaarrapport%202019%20hoofdstuk%2024%20-%20public%20-%20arbeidswe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87">
          <cell r="A187" t="str">
            <v>inconnu</v>
          </cell>
        </row>
        <row r="217">
          <cell r="A217" t="str">
            <v>inconnu</v>
          </cell>
          <cell r="B217">
            <v>148</v>
          </cell>
          <cell r="C217">
            <v>1.2923506811037373</v>
          </cell>
          <cell r="D217">
            <v>148</v>
          </cell>
          <cell r="E217">
            <v>1.2923506811037373</v>
          </cell>
        </row>
        <row r="218">
          <cell r="A218" t="str">
            <v>0,00</v>
          </cell>
          <cell r="B218">
            <v>367</v>
          </cell>
          <cell r="C218">
            <v>3.2046804051694036</v>
          </cell>
          <cell r="D218">
            <v>367</v>
          </cell>
          <cell r="E218">
            <v>3.2046804051694036</v>
          </cell>
        </row>
        <row r="219">
          <cell r="A219" t="str">
            <v>1,00</v>
          </cell>
          <cell r="B219">
            <v>8</v>
          </cell>
          <cell r="C219">
            <v>6.9856793573174994E-2</v>
          </cell>
          <cell r="D219">
            <v>8</v>
          </cell>
          <cell r="E219">
            <v>6.9856793573174994E-2</v>
          </cell>
        </row>
        <row r="220">
          <cell r="A220" t="str">
            <v>2,00</v>
          </cell>
          <cell r="B220">
            <v>4</v>
          </cell>
          <cell r="C220">
            <v>3.4928396786587497E-2</v>
          </cell>
          <cell r="D220">
            <v>4</v>
          </cell>
          <cell r="E220">
            <v>3.4928396786587497E-2</v>
          </cell>
        </row>
        <row r="221">
          <cell r="A221" t="str">
            <v>3,00</v>
          </cell>
          <cell r="B221">
            <v>5</v>
          </cell>
          <cell r="C221">
            <v>4.3660495983234376E-2</v>
          </cell>
          <cell r="D221">
            <v>5</v>
          </cell>
          <cell r="E221">
            <v>4.3660495983234376E-2</v>
          </cell>
        </row>
        <row r="222">
          <cell r="A222" t="str">
            <v>4,00</v>
          </cell>
          <cell r="B222">
            <v>47</v>
          </cell>
          <cell r="C222">
            <v>0.41040866224240313</v>
          </cell>
          <cell r="D222">
            <v>47</v>
          </cell>
          <cell r="E222">
            <v>0.41040866224240313</v>
          </cell>
        </row>
        <row r="223">
          <cell r="A223" t="str">
            <v>5,00</v>
          </cell>
          <cell r="B223">
            <v>226</v>
          </cell>
          <cell r="C223">
            <v>1.9734544184421936</v>
          </cell>
          <cell r="D223">
            <v>226</v>
          </cell>
          <cell r="E223">
            <v>1.9734544184421936</v>
          </cell>
        </row>
        <row r="224">
          <cell r="A224" t="str">
            <v>6,00</v>
          </cell>
          <cell r="B224">
            <v>896</v>
          </cell>
          <cell r="C224">
            <v>7.8239608801955987</v>
          </cell>
          <cell r="D224">
            <v>896</v>
          </cell>
          <cell r="E224">
            <v>7.8239608801955987</v>
          </cell>
        </row>
        <row r="225">
          <cell r="A225" t="str">
            <v>7,00</v>
          </cell>
          <cell r="B225">
            <v>2456</v>
          </cell>
          <cell r="C225">
            <v>21.446035626964722</v>
          </cell>
          <cell r="D225">
            <v>2456</v>
          </cell>
          <cell r="E225">
            <v>21.446035626964722</v>
          </cell>
        </row>
        <row r="226">
          <cell r="A226" t="str">
            <v>8,00</v>
          </cell>
          <cell r="B226">
            <v>2211</v>
          </cell>
          <cell r="C226">
            <v>19.306671323786237</v>
          </cell>
          <cell r="D226">
            <v>2211</v>
          </cell>
          <cell r="E226">
            <v>19.306671323786237</v>
          </cell>
        </row>
        <row r="227">
          <cell r="A227" t="str">
            <v>9,00</v>
          </cell>
          <cell r="B227">
            <v>428</v>
          </cell>
          <cell r="C227">
            <v>3.7373384561648617</v>
          </cell>
          <cell r="D227">
            <v>428</v>
          </cell>
          <cell r="E227">
            <v>3.7373384561648617</v>
          </cell>
        </row>
        <row r="228">
          <cell r="A228" t="str">
            <v>10,00</v>
          </cell>
          <cell r="B228">
            <v>253</v>
          </cell>
          <cell r="C228">
            <v>2.209221096751659</v>
          </cell>
          <cell r="D228">
            <v>253</v>
          </cell>
          <cell r="E228">
            <v>2.209221096751659</v>
          </cell>
        </row>
        <row r="229">
          <cell r="A229" t="str">
            <v>11,00</v>
          </cell>
          <cell r="B229">
            <v>280</v>
          </cell>
          <cell r="C229">
            <v>2.4449877750611249</v>
          </cell>
          <cell r="D229">
            <v>280</v>
          </cell>
          <cell r="E229">
            <v>2.4449877750611249</v>
          </cell>
        </row>
        <row r="230">
          <cell r="A230" t="str">
            <v>12,00</v>
          </cell>
          <cell r="B230">
            <v>559</v>
          </cell>
          <cell r="C230">
            <v>4.8812434509256031</v>
          </cell>
          <cell r="D230">
            <v>559</v>
          </cell>
          <cell r="E230">
            <v>4.8812434509256031</v>
          </cell>
        </row>
        <row r="231">
          <cell r="A231" t="str">
            <v>13,00</v>
          </cell>
          <cell r="B231">
            <v>385</v>
          </cell>
          <cell r="C231">
            <v>3.3618581907090466</v>
          </cell>
          <cell r="D231">
            <v>385</v>
          </cell>
          <cell r="E231">
            <v>3.3618581907090466</v>
          </cell>
        </row>
        <row r="232">
          <cell r="A232" t="str">
            <v>14,00</v>
          </cell>
          <cell r="B232">
            <v>249</v>
          </cell>
          <cell r="C232">
            <v>2.1742926999650716</v>
          </cell>
          <cell r="D232">
            <v>249</v>
          </cell>
          <cell r="E232">
            <v>2.1742926999650716</v>
          </cell>
        </row>
        <row r="233">
          <cell r="A233" t="str">
            <v>15,00</v>
          </cell>
          <cell r="B233">
            <v>493</v>
          </cell>
          <cell r="C233">
            <v>4.3049249039469082</v>
          </cell>
          <cell r="D233">
            <v>493</v>
          </cell>
          <cell r="E233">
            <v>4.3049249039469082</v>
          </cell>
        </row>
        <row r="234">
          <cell r="A234" t="str">
            <v>16,00</v>
          </cell>
          <cell r="B234">
            <v>1020</v>
          </cell>
          <cell r="C234">
            <v>8.9067411805798109</v>
          </cell>
          <cell r="D234">
            <v>1020</v>
          </cell>
          <cell r="E234">
            <v>8.9067411805798109</v>
          </cell>
        </row>
        <row r="235">
          <cell r="A235" t="str">
            <v>17,00</v>
          </cell>
          <cell r="B235">
            <v>677</v>
          </cell>
          <cell r="C235">
            <v>5.9116311561299337</v>
          </cell>
          <cell r="D235">
            <v>677</v>
          </cell>
          <cell r="E235">
            <v>5.9116311561299337</v>
          </cell>
        </row>
        <row r="236">
          <cell r="A236" t="str">
            <v>18,00</v>
          </cell>
          <cell r="B236">
            <v>315</v>
          </cell>
          <cell r="C236">
            <v>2.7506112469437651</v>
          </cell>
          <cell r="D236">
            <v>315</v>
          </cell>
          <cell r="E236">
            <v>2.7506112469437651</v>
          </cell>
        </row>
        <row r="237">
          <cell r="A237" t="str">
            <v>19,00</v>
          </cell>
          <cell r="B237">
            <v>161</v>
          </cell>
          <cell r="C237">
            <v>1.4058679706601467</v>
          </cell>
          <cell r="D237">
            <v>161</v>
          </cell>
          <cell r="E237">
            <v>1.4058679706601467</v>
          </cell>
        </row>
        <row r="238">
          <cell r="A238" t="str">
            <v>20,00</v>
          </cell>
          <cell r="B238">
            <v>91</v>
          </cell>
          <cell r="C238">
            <v>0.79462102689486558</v>
          </cell>
          <cell r="D238">
            <v>91</v>
          </cell>
          <cell r="E238">
            <v>0.79462102689486558</v>
          </cell>
        </row>
        <row r="239">
          <cell r="A239" t="str">
            <v>21,00</v>
          </cell>
          <cell r="B239">
            <v>69</v>
          </cell>
          <cell r="C239">
            <v>0.60251484456863436</v>
          </cell>
          <cell r="D239">
            <v>69</v>
          </cell>
          <cell r="E239">
            <v>0.60251484456863436</v>
          </cell>
        </row>
        <row r="240">
          <cell r="A240" t="str">
            <v>22,00</v>
          </cell>
          <cell r="B240">
            <v>84</v>
          </cell>
          <cell r="C240">
            <v>0.73349633251833746</v>
          </cell>
          <cell r="D240">
            <v>84</v>
          </cell>
          <cell r="E240">
            <v>0.73349633251833746</v>
          </cell>
        </row>
        <row r="241">
          <cell r="A241" t="str">
            <v>23,00</v>
          </cell>
          <cell r="B241">
            <v>20</v>
          </cell>
          <cell r="C241">
            <v>0.17464198393293751</v>
          </cell>
          <cell r="D241">
            <v>20</v>
          </cell>
          <cell r="E241">
            <v>0.17464198393293751</v>
          </cell>
        </row>
        <row r="242">
          <cell r="A242" t="str">
            <v>Total</v>
          </cell>
          <cell r="B242">
            <v>11452</v>
          </cell>
          <cell r="C242">
            <v>100</v>
          </cell>
          <cell r="D242">
            <v>11452</v>
          </cell>
          <cell r="E242">
            <v>100</v>
          </cell>
        </row>
        <row r="370">
          <cell r="A370" t="str">
            <v>g-Juillet</v>
          </cell>
          <cell r="B370">
            <v>129</v>
          </cell>
          <cell r="C370">
            <v>3.8131835648832402</v>
          </cell>
          <cell r="D370">
            <v>348</v>
          </cell>
          <cell r="E370">
            <v>4.5508042369556687</v>
          </cell>
          <cell r="F370">
            <v>19</v>
          </cell>
          <cell r="G370">
            <v>4.6228710462287106</v>
          </cell>
          <cell r="H370">
            <v>1</v>
          </cell>
          <cell r="I370">
            <v>9.0909090909090917</v>
          </cell>
          <cell r="J370">
            <v>497</v>
          </cell>
          <cell r="K370">
            <v>4.3398533007334965</v>
          </cell>
        </row>
        <row r="371">
          <cell r="A371" t="str">
            <v>h-Août</v>
          </cell>
          <cell r="B371">
            <v>136</v>
          </cell>
          <cell r="C371">
            <v>4.0201005025125625</v>
          </cell>
          <cell r="D371">
            <v>369</v>
          </cell>
          <cell r="E371">
            <v>4.8254217340133385</v>
          </cell>
          <cell r="F371">
            <v>22</v>
          </cell>
          <cell r="G371">
            <v>5.3527980535279802</v>
          </cell>
          <cell r="H371">
            <v>0</v>
          </cell>
          <cell r="I371">
            <v>0</v>
          </cell>
          <cell r="J371">
            <v>527</v>
          </cell>
          <cell r="K371">
            <v>4.6018162766329018</v>
          </cell>
        </row>
        <row r="372">
          <cell r="A372" t="str">
            <v>i-Septembre</v>
          </cell>
          <cell r="B372">
            <v>278</v>
          </cell>
          <cell r="C372">
            <v>8.2175583801359746</v>
          </cell>
          <cell r="D372">
            <v>662</v>
          </cell>
          <cell r="E372">
            <v>8.6569896691513009</v>
          </cell>
          <cell r="F372">
            <v>36</v>
          </cell>
          <cell r="G372">
            <v>8.7591240875912408</v>
          </cell>
          <cell r="H372">
            <v>1</v>
          </cell>
          <cell r="I372">
            <v>9.0909090909090917</v>
          </cell>
          <cell r="J372">
            <v>977</v>
          </cell>
          <cell r="K372">
            <v>8.5312609151239958</v>
          </cell>
        </row>
        <row r="373">
          <cell r="A373" t="str">
            <v>j-Octobre</v>
          </cell>
          <cell r="B373">
            <v>348</v>
          </cell>
          <cell r="C373">
            <v>10.286727756429205</v>
          </cell>
          <cell r="D373">
            <v>771</v>
          </cell>
          <cell r="E373">
            <v>10.082385249117301</v>
          </cell>
          <cell r="F373">
            <v>34</v>
          </cell>
          <cell r="G373">
            <v>8.2725060827250605</v>
          </cell>
          <cell r="H373">
            <v>0</v>
          </cell>
          <cell r="I373">
            <v>0</v>
          </cell>
          <cell r="J373">
            <v>1153</v>
          </cell>
          <cell r="K373">
            <v>10.068110373733846</v>
          </cell>
        </row>
        <row r="374">
          <cell r="A374" t="str">
            <v>k-Novembre</v>
          </cell>
          <cell r="B374">
            <v>304</v>
          </cell>
          <cell r="C374">
            <v>8.9861070056163168</v>
          </cell>
          <cell r="D374">
            <v>687</v>
          </cell>
          <cell r="E374">
            <v>8.9839152608866222</v>
          </cell>
          <cell r="F374">
            <v>42</v>
          </cell>
          <cell r="G374">
            <v>10.218978102189782</v>
          </cell>
          <cell r="H374">
            <v>1</v>
          </cell>
          <cell r="I374">
            <v>9.0909090909090917</v>
          </cell>
          <cell r="J374">
            <v>1034</v>
          </cell>
          <cell r="K374">
            <v>9.0289905693328674</v>
          </cell>
        </row>
        <row r="375">
          <cell r="A375" t="str">
            <v>l-Décembre</v>
          </cell>
          <cell r="B375">
            <v>394</v>
          </cell>
          <cell r="C375">
            <v>11.646467632279043</v>
          </cell>
          <cell r="D375">
            <v>740</v>
          </cell>
          <cell r="E375">
            <v>9.6769975153655032</v>
          </cell>
          <cell r="F375">
            <v>41</v>
          </cell>
          <cell r="G375">
            <v>9.9756690997566917</v>
          </cell>
          <cell r="H375">
            <v>2</v>
          </cell>
          <cell r="I375">
            <v>18.181818181818183</v>
          </cell>
          <cell r="J375">
            <v>1177</v>
          </cell>
          <cell r="K375">
            <v>10.277680754453373</v>
          </cell>
        </row>
        <row r="376">
          <cell r="A376" t="str">
            <v>Total</v>
          </cell>
          <cell r="B376">
            <v>3383</v>
          </cell>
          <cell r="C376">
            <v>100</v>
          </cell>
          <cell r="D376">
            <v>7647</v>
          </cell>
          <cell r="E376">
            <v>100</v>
          </cell>
          <cell r="F376">
            <v>411</v>
          </cell>
          <cell r="G376">
            <v>100</v>
          </cell>
          <cell r="H376">
            <v>11</v>
          </cell>
          <cell r="I376">
            <v>100</v>
          </cell>
          <cell r="J376">
            <v>11452</v>
          </cell>
          <cell r="K376">
            <v>100</v>
          </cell>
        </row>
        <row r="379">
          <cell r="A379" t="str">
            <v>5.4.3.  Arbeidsplaatsongevallen volgens maand van het ongeval  : verdeling volgens gevolgen en geslacht - 2019</v>
          </cell>
        </row>
        <row r="380">
          <cell r="J380" t="str">
            <v>1- Femme</v>
          </cell>
          <cell r="T380" t="str">
            <v>2- Homme</v>
          </cell>
        </row>
        <row r="381">
          <cell r="B381" t="str">
            <v>1-CSS</v>
          </cell>
          <cell r="D381" t="str">
            <v>2-IT</v>
          </cell>
          <cell r="F381" t="str">
            <v>3-IP</v>
          </cell>
          <cell r="H381" t="str">
            <v>4-Mortel</v>
          </cell>
          <cell r="J381" t="str">
            <v>Total</v>
          </cell>
          <cell r="L381" t="str">
            <v>1-CSS</v>
          </cell>
          <cell r="N381" t="str">
            <v>2-IT</v>
          </cell>
          <cell r="P381" t="str">
            <v>3-IP</v>
          </cell>
          <cell r="R381" t="str">
            <v>4-Mortel</v>
          </cell>
          <cell r="T381" t="str">
            <v>Total</v>
          </cell>
        </row>
        <row r="382">
          <cell r="A382" t="str">
            <v>a-Janvier</v>
          </cell>
          <cell r="B382">
            <v>413</v>
          </cell>
          <cell r="C382">
            <v>18.233995584988964</v>
          </cell>
          <cell r="D382">
            <v>907</v>
          </cell>
          <cell r="E382">
            <v>18.848711554447213</v>
          </cell>
          <cell r="F382">
            <v>46</v>
          </cell>
          <cell r="G382">
            <v>18.253968253968253</v>
          </cell>
          <cell r="H382">
            <v>1</v>
          </cell>
          <cell r="I382">
            <v>33.333333333333329</v>
          </cell>
          <cell r="J382">
            <v>1367</v>
          </cell>
          <cell r="K382">
            <v>18.644298963447898</v>
          </cell>
          <cell r="L382">
            <v>204</v>
          </cell>
          <cell r="M382">
            <v>18.246869409660107</v>
          </cell>
          <cell r="N382">
            <v>449</v>
          </cell>
          <cell r="O382">
            <v>15.837742504409173</v>
          </cell>
          <cell r="P382">
            <v>25</v>
          </cell>
          <cell r="Q382">
            <v>15.723270440251572</v>
          </cell>
          <cell r="R382">
            <v>1</v>
          </cell>
          <cell r="S382">
            <v>12.5</v>
          </cell>
          <cell r="T382">
            <v>679</v>
          </cell>
          <cell r="U382">
            <v>16.480582524271846</v>
          </cell>
        </row>
        <row r="383">
          <cell r="A383" t="str">
            <v>b-Février</v>
          </cell>
          <cell r="B383">
            <v>183</v>
          </cell>
          <cell r="C383">
            <v>8.0794701986754962</v>
          </cell>
          <cell r="D383">
            <v>423</v>
          </cell>
          <cell r="E383">
            <v>8.7905236907730675</v>
          </cell>
          <cell r="F383">
            <v>20</v>
          </cell>
          <cell r="G383">
            <v>7.9365079365079358</v>
          </cell>
          <cell r="H383">
            <v>1</v>
          </cell>
          <cell r="I383">
            <v>33.333333333333329</v>
          </cell>
          <cell r="J383">
            <v>627</v>
          </cell>
          <cell r="K383">
            <v>8.5515548281505733</v>
          </cell>
          <cell r="L383">
            <v>91</v>
          </cell>
          <cell r="M383">
            <v>8.1395348837209305</v>
          </cell>
          <cell r="N383">
            <v>221</v>
          </cell>
          <cell r="O383">
            <v>7.7954144620811299</v>
          </cell>
          <cell r="P383">
            <v>16</v>
          </cell>
          <cell r="Q383">
            <v>10.062893081761008</v>
          </cell>
          <cell r="R383">
            <v>0</v>
          </cell>
          <cell r="S383">
            <v>0</v>
          </cell>
          <cell r="T383">
            <v>328</v>
          </cell>
          <cell r="U383">
            <v>7.9611650485436893</v>
          </cell>
        </row>
        <row r="384">
          <cell r="A384" t="str">
            <v>c-Mars</v>
          </cell>
          <cell r="B384">
            <v>144</v>
          </cell>
          <cell r="C384">
            <v>6.3576158940397356</v>
          </cell>
          <cell r="D384">
            <v>333</v>
          </cell>
          <cell r="E384">
            <v>6.9201995012468833</v>
          </cell>
          <cell r="F384">
            <v>21</v>
          </cell>
          <cell r="G384">
            <v>8.3333333333333321</v>
          </cell>
          <cell r="H384">
            <v>0</v>
          </cell>
          <cell r="I384">
            <v>0</v>
          </cell>
          <cell r="J384">
            <v>498</v>
          </cell>
          <cell r="K384">
            <v>6.7921440261865795</v>
          </cell>
          <cell r="L384">
            <v>57</v>
          </cell>
          <cell r="M384">
            <v>5.0983899821109127</v>
          </cell>
          <cell r="N384">
            <v>213</v>
          </cell>
          <cell r="O384">
            <v>7.5132275132275144</v>
          </cell>
          <cell r="P384">
            <v>10</v>
          </cell>
          <cell r="Q384">
            <v>6.2893081761006293</v>
          </cell>
          <cell r="R384">
            <v>0</v>
          </cell>
          <cell r="S384">
            <v>0</v>
          </cell>
          <cell r="T384">
            <v>280</v>
          </cell>
          <cell r="U384">
            <v>6.7961165048543686</v>
          </cell>
        </row>
        <row r="385">
          <cell r="A385" t="str">
            <v>d-Avril</v>
          </cell>
          <cell r="B385">
            <v>126</v>
          </cell>
          <cell r="C385">
            <v>5.5629139072847682</v>
          </cell>
          <cell r="D385">
            <v>284</v>
          </cell>
          <cell r="E385">
            <v>5.9019118869492919</v>
          </cell>
          <cell r="F385">
            <v>8</v>
          </cell>
          <cell r="G385">
            <v>3.1746031746031749</v>
          </cell>
          <cell r="H385">
            <v>0</v>
          </cell>
          <cell r="I385">
            <v>0</v>
          </cell>
          <cell r="J385">
            <v>418</v>
          </cell>
          <cell r="K385">
            <v>5.7010365521003816</v>
          </cell>
          <cell r="L385">
            <v>64</v>
          </cell>
          <cell r="M385">
            <v>5.7245080500894456</v>
          </cell>
          <cell r="N385">
            <v>171</v>
          </cell>
          <cell r="O385">
            <v>6.0317460317460316</v>
          </cell>
          <cell r="P385">
            <v>7</v>
          </cell>
          <cell r="Q385">
            <v>4.4025157232704402</v>
          </cell>
          <cell r="R385">
            <v>0</v>
          </cell>
          <cell r="S385">
            <v>0</v>
          </cell>
          <cell r="T385">
            <v>242</v>
          </cell>
          <cell r="U385">
            <v>5.8737864077669908</v>
          </cell>
        </row>
        <row r="386">
          <cell r="A386" t="str">
            <v>e-Mai</v>
          </cell>
          <cell r="B386">
            <v>163</v>
          </cell>
          <cell r="C386">
            <v>7.1964679911699774</v>
          </cell>
          <cell r="D386">
            <v>357</v>
          </cell>
          <cell r="E386">
            <v>7.418952618453865</v>
          </cell>
          <cell r="F386">
            <v>18</v>
          </cell>
          <cell r="G386">
            <v>7.1428571428571423</v>
          </cell>
          <cell r="H386">
            <v>0</v>
          </cell>
          <cell r="I386">
            <v>0</v>
          </cell>
          <cell r="J386">
            <v>538</v>
          </cell>
          <cell r="K386">
            <v>7.337697763229678</v>
          </cell>
          <cell r="L386">
            <v>89</v>
          </cell>
          <cell r="M386">
            <v>7.9606440071556346</v>
          </cell>
          <cell r="N386">
            <v>206</v>
          </cell>
          <cell r="O386">
            <v>7.2663139329805979</v>
          </cell>
          <cell r="P386">
            <v>14</v>
          </cell>
          <cell r="Q386">
            <v>8.8050314465408803</v>
          </cell>
          <cell r="R386">
            <v>1</v>
          </cell>
          <cell r="S386">
            <v>12.5</v>
          </cell>
          <cell r="T386">
            <v>310</v>
          </cell>
          <cell r="U386">
            <v>7.5242718446601939</v>
          </cell>
        </row>
        <row r="387">
          <cell r="A387" t="str">
            <v>f-Juin</v>
          </cell>
          <cell r="B387">
            <v>168</v>
          </cell>
          <cell r="C387">
            <v>7.4172185430463582</v>
          </cell>
          <cell r="D387">
            <v>297</v>
          </cell>
          <cell r="E387">
            <v>6.1720698254364086</v>
          </cell>
          <cell r="F387">
            <v>19</v>
          </cell>
          <cell r="G387">
            <v>7.5396825396825395</v>
          </cell>
          <cell r="H387">
            <v>0</v>
          </cell>
          <cell r="I387">
            <v>0</v>
          </cell>
          <cell r="J387">
            <v>484</v>
          </cell>
          <cell r="K387">
            <v>6.6012002182214955</v>
          </cell>
          <cell r="L387">
            <v>92</v>
          </cell>
          <cell r="M387">
            <v>8.2289803220035775</v>
          </cell>
          <cell r="N387">
            <v>209</v>
          </cell>
          <cell r="O387">
            <v>7.3721340388007057</v>
          </cell>
          <cell r="P387">
            <v>13</v>
          </cell>
          <cell r="Q387">
            <v>8.1761006289308167</v>
          </cell>
          <cell r="R387">
            <v>2</v>
          </cell>
          <cell r="S387">
            <v>25</v>
          </cell>
          <cell r="T387">
            <v>316</v>
          </cell>
          <cell r="U387">
            <v>7.6699029126213585</v>
          </cell>
        </row>
        <row r="388">
          <cell r="A388" t="str">
            <v>g-Juillet</v>
          </cell>
          <cell r="B388">
            <v>77</v>
          </cell>
          <cell r="C388">
            <v>3.3995584988962468</v>
          </cell>
          <cell r="D388">
            <v>194</v>
          </cell>
          <cell r="E388">
            <v>4.0315876974231095</v>
          </cell>
          <cell r="F388">
            <v>10</v>
          </cell>
          <cell r="G388">
            <v>3.9682539682539679</v>
          </cell>
          <cell r="H388">
            <v>0</v>
          </cell>
          <cell r="I388">
            <v>0</v>
          </cell>
          <cell r="J388">
            <v>281</v>
          </cell>
          <cell r="K388">
            <v>3.832515002727769</v>
          </cell>
          <cell r="L388">
            <v>52</v>
          </cell>
          <cell r="M388">
            <v>4.6511627906976747</v>
          </cell>
          <cell r="N388">
            <v>154</v>
          </cell>
          <cell r="O388">
            <v>5.4320987654320989</v>
          </cell>
          <cell r="P388">
            <v>9</v>
          </cell>
          <cell r="Q388">
            <v>5.6603773584905666</v>
          </cell>
          <cell r="R388">
            <v>1</v>
          </cell>
          <cell r="S388">
            <v>12.5</v>
          </cell>
          <cell r="T388">
            <v>216</v>
          </cell>
          <cell r="U388">
            <v>5.2427184466019421</v>
          </cell>
        </row>
        <row r="389">
          <cell r="A389" t="str">
            <v>h-Août</v>
          </cell>
          <cell r="B389">
            <v>85</v>
          </cell>
          <cell r="C389">
            <v>3.7527593818984544</v>
          </cell>
          <cell r="D389">
            <v>222</v>
          </cell>
          <cell r="E389">
            <v>4.6134663341645883</v>
          </cell>
          <cell r="F389">
            <v>13</v>
          </cell>
          <cell r="G389">
            <v>5.1587301587301582</v>
          </cell>
          <cell r="H389">
            <v>0</v>
          </cell>
          <cell r="I389">
            <v>0</v>
          </cell>
          <cell r="J389">
            <v>320</v>
          </cell>
          <cell r="K389">
            <v>4.3644298963447898</v>
          </cell>
          <cell r="L389">
            <v>51</v>
          </cell>
          <cell r="M389">
            <v>4.5617173524150267</v>
          </cell>
          <cell r="N389">
            <v>147</v>
          </cell>
          <cell r="O389">
            <v>5.1851851851851851</v>
          </cell>
          <cell r="P389">
            <v>9</v>
          </cell>
          <cell r="Q389">
            <v>5.6603773584905666</v>
          </cell>
          <cell r="R389">
            <v>0</v>
          </cell>
          <cell r="S389">
            <v>0</v>
          </cell>
          <cell r="T389">
            <v>207</v>
          </cell>
          <cell r="U389">
            <v>5.0242718446601939</v>
          </cell>
        </row>
        <row r="390">
          <cell r="A390" t="str">
            <v>i-Septembre</v>
          </cell>
          <cell r="B390">
            <v>191</v>
          </cell>
          <cell r="C390">
            <v>8.4326710816777055</v>
          </cell>
          <cell r="D390">
            <v>412</v>
          </cell>
          <cell r="E390">
            <v>8.5619285120531998</v>
          </cell>
          <cell r="F390">
            <v>17</v>
          </cell>
          <cell r="G390">
            <v>6.746031746031746</v>
          </cell>
          <cell r="H390">
            <v>0</v>
          </cell>
          <cell r="I390">
            <v>0</v>
          </cell>
          <cell r="J390">
            <v>620</v>
          </cell>
          <cell r="K390">
            <v>8.4560829241680313</v>
          </cell>
          <cell r="L390">
            <v>87</v>
          </cell>
          <cell r="M390">
            <v>7.7817531305903405</v>
          </cell>
          <cell r="N390">
            <v>250</v>
          </cell>
          <cell r="O390">
            <v>8.8183421516754841</v>
          </cell>
          <cell r="P390">
            <v>19</v>
          </cell>
          <cell r="Q390">
            <v>11.949685534591195</v>
          </cell>
          <cell r="R390">
            <v>1</v>
          </cell>
          <cell r="S390">
            <v>12.5</v>
          </cell>
          <cell r="T390">
            <v>357</v>
          </cell>
          <cell r="U390">
            <v>8.6650485436893199</v>
          </cell>
        </row>
        <row r="391">
          <cell r="A391" t="str">
            <v>j-Octobre</v>
          </cell>
          <cell r="B391">
            <v>222</v>
          </cell>
          <cell r="C391">
            <v>9.8013245033112586</v>
          </cell>
          <cell r="D391">
            <v>485</v>
          </cell>
          <cell r="E391">
            <v>10.078969243557772</v>
          </cell>
          <cell r="F391">
            <v>24</v>
          </cell>
          <cell r="G391">
            <v>9.5238095238095237</v>
          </cell>
          <cell r="H391">
            <v>0</v>
          </cell>
          <cell r="I391">
            <v>0</v>
          </cell>
          <cell r="J391">
            <v>731</v>
          </cell>
          <cell r="K391">
            <v>9.9699945444626294</v>
          </cell>
          <cell r="L391">
            <v>126</v>
          </cell>
          <cell r="M391">
            <v>11.270125223613595</v>
          </cell>
          <cell r="N391">
            <v>286</v>
          </cell>
          <cell r="O391">
            <v>10.088183421516755</v>
          </cell>
          <cell r="P391">
            <v>10</v>
          </cell>
          <cell r="Q391">
            <v>6.2893081761006293</v>
          </cell>
          <cell r="R391">
            <v>0</v>
          </cell>
          <cell r="S391">
            <v>0</v>
          </cell>
          <cell r="T391">
            <v>422</v>
          </cell>
          <cell r="U391">
            <v>10.242718446601943</v>
          </cell>
        </row>
        <row r="392">
          <cell r="A392" t="str">
            <v>k-Novembre</v>
          </cell>
          <cell r="B392">
            <v>205</v>
          </cell>
          <cell r="C392">
            <v>9.0507726269315683</v>
          </cell>
          <cell r="D392">
            <v>432</v>
          </cell>
          <cell r="E392">
            <v>8.9775561097256862</v>
          </cell>
          <cell r="F392">
            <v>26</v>
          </cell>
          <cell r="G392">
            <v>10.317460317460316</v>
          </cell>
          <cell r="H392">
            <v>0</v>
          </cell>
          <cell r="I392">
            <v>0</v>
          </cell>
          <cell r="J392">
            <v>663</v>
          </cell>
          <cell r="K392">
            <v>9.0425531914893629</v>
          </cell>
          <cell r="L392">
            <v>99</v>
          </cell>
          <cell r="M392">
            <v>8.8550983899821105</v>
          </cell>
          <cell r="N392">
            <v>255</v>
          </cell>
          <cell r="O392">
            <v>8.9947089947089935</v>
          </cell>
          <cell r="P392">
            <v>16</v>
          </cell>
          <cell r="Q392">
            <v>10.062893081761008</v>
          </cell>
          <cell r="R392">
            <v>1</v>
          </cell>
          <cell r="S392">
            <v>12.5</v>
          </cell>
          <cell r="T392">
            <v>371</v>
          </cell>
          <cell r="U392">
            <v>9.0048543689320386</v>
          </cell>
        </row>
        <row r="393">
          <cell r="A393" t="str">
            <v>l-Décembre</v>
          </cell>
          <cell r="B393">
            <v>288</v>
          </cell>
          <cell r="C393">
            <v>12.715231788079471</v>
          </cell>
          <cell r="D393">
            <v>466</v>
          </cell>
          <cell r="E393">
            <v>9.6841230257689102</v>
          </cell>
          <cell r="F393">
            <v>30</v>
          </cell>
          <cell r="G393">
            <v>11.904761904761903</v>
          </cell>
          <cell r="H393">
            <v>1</v>
          </cell>
          <cell r="I393">
            <v>33.333333333333329</v>
          </cell>
          <cell r="J393">
            <v>785</v>
          </cell>
          <cell r="K393">
            <v>10.706492089470814</v>
          </cell>
          <cell r="L393">
            <v>106</v>
          </cell>
          <cell r="M393">
            <v>9.4812164579606435</v>
          </cell>
          <cell r="N393">
            <v>274</v>
          </cell>
          <cell r="O393">
            <v>9.6649029982363306</v>
          </cell>
          <cell r="P393">
            <v>11</v>
          </cell>
          <cell r="Q393">
            <v>6.9182389937106912</v>
          </cell>
          <cell r="R393">
            <v>1</v>
          </cell>
          <cell r="S393">
            <v>12.5</v>
          </cell>
          <cell r="T393">
            <v>392</v>
          </cell>
          <cell r="U393">
            <v>9.5145631067961158</v>
          </cell>
        </row>
        <row r="394">
          <cell r="A394" t="str">
            <v>Total</v>
          </cell>
          <cell r="B394">
            <v>2265</v>
          </cell>
          <cell r="C394">
            <v>100</v>
          </cell>
          <cell r="D394">
            <v>4812</v>
          </cell>
          <cell r="E394">
            <v>100</v>
          </cell>
          <cell r="F394">
            <v>252</v>
          </cell>
          <cell r="G394">
            <v>100</v>
          </cell>
          <cell r="H394">
            <v>3</v>
          </cell>
          <cell r="I394">
            <v>100</v>
          </cell>
          <cell r="J394">
            <v>7332</v>
          </cell>
          <cell r="K394">
            <v>100</v>
          </cell>
          <cell r="L394">
            <v>1118</v>
          </cell>
          <cell r="M394">
            <v>100</v>
          </cell>
          <cell r="N394">
            <v>2835</v>
          </cell>
          <cell r="O394">
            <v>100</v>
          </cell>
          <cell r="P394">
            <v>159</v>
          </cell>
          <cell r="Q394">
            <v>100</v>
          </cell>
          <cell r="R394">
            <v>8</v>
          </cell>
          <cell r="S394">
            <v>100</v>
          </cell>
          <cell r="T394">
            <v>4120</v>
          </cell>
          <cell r="U394">
            <v>100</v>
          </cell>
        </row>
        <row r="397">
          <cell r="A397" t="str">
            <v>5.4.4.  Arbeidsplaatsongevallen volgens maand van het ongeval : verdeling volgens gevolgen en generatie in absolute frequentie 2019</v>
          </cell>
        </row>
        <row r="398">
          <cell r="E398" t="str">
            <v>15 - 24 ans</v>
          </cell>
          <cell r="J398" t="str">
            <v>25 - 49 ans</v>
          </cell>
          <cell r="O398" t="str">
            <v>50 ans et plus</v>
          </cell>
          <cell r="P398" t="str">
            <v>Total</v>
          </cell>
        </row>
        <row r="399">
          <cell r="B399" t="str">
            <v>1-CSS</v>
          </cell>
          <cell r="C399" t="str">
            <v>2-IT</v>
          </cell>
          <cell r="D399" t="str">
            <v>3-IP</v>
          </cell>
          <cell r="E399" t="str">
            <v>Total</v>
          </cell>
          <cell r="F399" t="str">
            <v>1-CSS</v>
          </cell>
          <cell r="G399" t="str">
            <v>2-IT</v>
          </cell>
          <cell r="H399" t="str">
            <v>3-IP</v>
          </cell>
          <cell r="I399" t="str">
            <v>4-Mortel</v>
          </cell>
          <cell r="J399" t="str">
            <v>Total</v>
          </cell>
          <cell r="K399" t="str">
            <v>1-CSS</v>
          </cell>
          <cell r="L399" t="str">
            <v>2-IT</v>
          </cell>
          <cell r="M399" t="str">
            <v>3-IP</v>
          </cell>
          <cell r="N399" t="str">
            <v>4-Mortel</v>
          </cell>
          <cell r="O399" t="str">
            <v>Total</v>
          </cell>
        </row>
        <row r="400">
          <cell r="A400" t="str">
            <v>a-Janvier</v>
          </cell>
          <cell r="B400">
            <v>26</v>
          </cell>
          <cell r="C400">
            <v>66</v>
          </cell>
          <cell r="D400">
            <v>0</v>
          </cell>
          <cell r="E400">
            <v>92</v>
          </cell>
          <cell r="F400">
            <v>427</v>
          </cell>
          <cell r="G400">
            <v>829</v>
          </cell>
          <cell r="H400">
            <v>42</v>
          </cell>
          <cell r="I400">
            <v>2</v>
          </cell>
          <cell r="J400">
            <v>1300</v>
          </cell>
          <cell r="K400">
            <v>164</v>
          </cell>
          <cell r="L400">
            <v>461</v>
          </cell>
          <cell r="M400">
            <v>29</v>
          </cell>
          <cell r="N400">
            <v>0</v>
          </cell>
          <cell r="O400">
            <v>654</v>
          </cell>
          <cell r="P400">
            <v>2046</v>
          </cell>
        </row>
        <row r="401">
          <cell r="A401" t="str">
            <v>b-Février</v>
          </cell>
          <cell r="B401">
            <v>15</v>
          </cell>
          <cell r="C401">
            <v>24</v>
          </cell>
          <cell r="D401">
            <v>0</v>
          </cell>
          <cell r="E401">
            <v>39</v>
          </cell>
          <cell r="F401">
            <v>174</v>
          </cell>
          <cell r="G401">
            <v>398</v>
          </cell>
          <cell r="H401">
            <v>19</v>
          </cell>
          <cell r="I401">
            <v>1</v>
          </cell>
          <cell r="J401">
            <v>592</v>
          </cell>
          <cell r="K401">
            <v>85</v>
          </cell>
          <cell r="L401">
            <v>222</v>
          </cell>
          <cell r="M401">
            <v>17</v>
          </cell>
          <cell r="N401">
            <v>0</v>
          </cell>
          <cell r="O401">
            <v>324</v>
          </cell>
          <cell r="P401">
            <v>955</v>
          </cell>
        </row>
        <row r="402">
          <cell r="A402" t="str">
            <v>c-Mars</v>
          </cell>
          <cell r="B402">
            <v>4</v>
          </cell>
          <cell r="C402">
            <v>32</v>
          </cell>
          <cell r="D402">
            <v>0</v>
          </cell>
          <cell r="E402">
            <v>36</v>
          </cell>
          <cell r="F402">
            <v>133</v>
          </cell>
          <cell r="G402">
            <v>336</v>
          </cell>
          <cell r="H402">
            <v>11</v>
          </cell>
          <cell r="I402">
            <v>0</v>
          </cell>
          <cell r="J402">
            <v>480</v>
          </cell>
          <cell r="K402">
            <v>64</v>
          </cell>
          <cell r="L402">
            <v>178</v>
          </cell>
          <cell r="M402">
            <v>20</v>
          </cell>
          <cell r="N402">
            <v>0</v>
          </cell>
          <cell r="O402">
            <v>262</v>
          </cell>
          <cell r="P402">
            <v>778</v>
          </cell>
        </row>
        <row r="403">
          <cell r="A403" t="str">
            <v>d-Avril</v>
          </cell>
          <cell r="B403">
            <v>10</v>
          </cell>
          <cell r="C403">
            <v>18</v>
          </cell>
          <cell r="D403">
            <v>0</v>
          </cell>
          <cell r="E403">
            <v>28</v>
          </cell>
          <cell r="F403">
            <v>122</v>
          </cell>
          <cell r="G403">
            <v>303</v>
          </cell>
          <cell r="H403">
            <v>6</v>
          </cell>
          <cell r="I403">
            <v>0</v>
          </cell>
          <cell r="J403">
            <v>431</v>
          </cell>
          <cell r="K403">
            <v>58</v>
          </cell>
          <cell r="L403">
            <v>134</v>
          </cell>
          <cell r="M403">
            <v>9</v>
          </cell>
          <cell r="N403">
            <v>0</v>
          </cell>
          <cell r="O403">
            <v>201</v>
          </cell>
          <cell r="P403">
            <v>660</v>
          </cell>
        </row>
        <row r="404">
          <cell r="A404" t="str">
            <v>e-Mai</v>
          </cell>
          <cell r="B404">
            <v>12</v>
          </cell>
          <cell r="C404">
            <v>29</v>
          </cell>
          <cell r="D404">
            <v>0</v>
          </cell>
          <cell r="E404">
            <v>41</v>
          </cell>
          <cell r="F404">
            <v>158</v>
          </cell>
          <cell r="G404">
            <v>364</v>
          </cell>
          <cell r="H404">
            <v>20</v>
          </cell>
          <cell r="I404">
            <v>0</v>
          </cell>
          <cell r="J404">
            <v>542</v>
          </cell>
          <cell r="K404">
            <v>82</v>
          </cell>
          <cell r="L404">
            <v>170</v>
          </cell>
          <cell r="M404">
            <v>12</v>
          </cell>
          <cell r="N404">
            <v>1</v>
          </cell>
          <cell r="O404">
            <v>265</v>
          </cell>
          <cell r="P404">
            <v>848</v>
          </cell>
        </row>
        <row r="405">
          <cell r="A405" t="str">
            <v>f-Juin</v>
          </cell>
          <cell r="B405">
            <v>13</v>
          </cell>
          <cell r="C405">
            <v>16</v>
          </cell>
          <cell r="D405">
            <v>0</v>
          </cell>
          <cell r="E405">
            <v>29</v>
          </cell>
          <cell r="F405">
            <v>152</v>
          </cell>
          <cell r="G405">
            <v>326</v>
          </cell>
          <cell r="H405">
            <v>16</v>
          </cell>
          <cell r="I405">
            <v>1</v>
          </cell>
          <cell r="J405">
            <v>495</v>
          </cell>
          <cell r="K405">
            <v>95</v>
          </cell>
          <cell r="L405">
            <v>164</v>
          </cell>
          <cell r="M405">
            <v>16</v>
          </cell>
          <cell r="N405">
            <v>1</v>
          </cell>
          <cell r="O405">
            <v>276</v>
          </cell>
          <cell r="P405">
            <v>800</v>
          </cell>
        </row>
        <row r="406">
          <cell r="A406" t="str">
            <v>g-Juillet</v>
          </cell>
          <cell r="B406">
            <v>7</v>
          </cell>
          <cell r="C406">
            <v>29</v>
          </cell>
          <cell r="D406">
            <v>0</v>
          </cell>
          <cell r="E406">
            <v>36</v>
          </cell>
          <cell r="F406">
            <v>83</v>
          </cell>
          <cell r="G406">
            <v>203</v>
          </cell>
          <cell r="H406">
            <v>11</v>
          </cell>
          <cell r="I406">
            <v>1</v>
          </cell>
          <cell r="J406">
            <v>298</v>
          </cell>
          <cell r="K406">
            <v>39</v>
          </cell>
          <cell r="L406">
            <v>116</v>
          </cell>
          <cell r="M406">
            <v>8</v>
          </cell>
          <cell r="N406">
            <v>0</v>
          </cell>
          <cell r="O406">
            <v>163</v>
          </cell>
          <cell r="P406">
            <v>497</v>
          </cell>
        </row>
        <row r="407">
          <cell r="A407" t="str">
            <v>h-Août</v>
          </cell>
          <cell r="B407">
            <v>7</v>
          </cell>
          <cell r="C407">
            <v>30</v>
          </cell>
          <cell r="D407">
            <v>0</v>
          </cell>
          <cell r="E407">
            <v>37</v>
          </cell>
          <cell r="F407">
            <v>77</v>
          </cell>
          <cell r="G407">
            <v>217</v>
          </cell>
          <cell r="H407">
            <v>7</v>
          </cell>
          <cell r="I407">
            <v>0</v>
          </cell>
          <cell r="J407">
            <v>301</v>
          </cell>
          <cell r="K407">
            <v>52</v>
          </cell>
          <cell r="L407">
            <v>122</v>
          </cell>
          <cell r="M407">
            <v>15</v>
          </cell>
          <cell r="N407">
            <v>0</v>
          </cell>
          <cell r="O407">
            <v>189</v>
          </cell>
          <cell r="P407">
            <v>527</v>
          </cell>
        </row>
        <row r="408">
          <cell r="A408" t="str">
            <v>i-Septembre</v>
          </cell>
          <cell r="B408">
            <v>9</v>
          </cell>
          <cell r="C408">
            <v>30</v>
          </cell>
          <cell r="D408">
            <v>1</v>
          </cell>
          <cell r="E408">
            <v>40</v>
          </cell>
          <cell r="F408">
            <v>171</v>
          </cell>
          <cell r="G408">
            <v>410</v>
          </cell>
          <cell r="H408">
            <v>16</v>
          </cell>
          <cell r="I408">
            <v>1</v>
          </cell>
          <cell r="J408">
            <v>598</v>
          </cell>
          <cell r="K408">
            <v>98</v>
          </cell>
          <cell r="L408">
            <v>222</v>
          </cell>
          <cell r="M408">
            <v>19</v>
          </cell>
          <cell r="N408">
            <v>0</v>
          </cell>
          <cell r="O408">
            <v>339</v>
          </cell>
          <cell r="P408">
            <v>977</v>
          </cell>
        </row>
        <row r="409">
          <cell r="A409" t="str">
            <v>j-Octobre</v>
          </cell>
          <cell r="B409">
            <v>19</v>
          </cell>
          <cell r="C409">
            <v>48</v>
          </cell>
          <cell r="D409">
            <v>0</v>
          </cell>
          <cell r="E409">
            <v>67</v>
          </cell>
          <cell r="F409">
            <v>210</v>
          </cell>
          <cell r="G409">
            <v>493</v>
          </cell>
          <cell r="H409">
            <v>17</v>
          </cell>
          <cell r="I409">
            <v>0</v>
          </cell>
          <cell r="J409">
            <v>720</v>
          </cell>
          <cell r="K409">
            <v>119</v>
          </cell>
          <cell r="L409">
            <v>230</v>
          </cell>
          <cell r="M409">
            <v>17</v>
          </cell>
          <cell r="N409">
            <v>0</v>
          </cell>
          <cell r="O409">
            <v>366</v>
          </cell>
          <cell r="P409">
            <v>1153</v>
          </cell>
        </row>
        <row r="410">
          <cell r="A410" t="str">
            <v>k-Novembre</v>
          </cell>
          <cell r="B410">
            <v>17</v>
          </cell>
          <cell r="C410">
            <v>33</v>
          </cell>
          <cell r="D410">
            <v>0</v>
          </cell>
          <cell r="E410">
            <v>50</v>
          </cell>
          <cell r="F410">
            <v>164</v>
          </cell>
          <cell r="G410">
            <v>429</v>
          </cell>
          <cell r="H410">
            <v>19</v>
          </cell>
          <cell r="I410">
            <v>1</v>
          </cell>
          <cell r="J410">
            <v>613</v>
          </cell>
          <cell r="K410">
            <v>123</v>
          </cell>
          <cell r="L410">
            <v>225</v>
          </cell>
          <cell r="M410">
            <v>23</v>
          </cell>
          <cell r="N410">
            <v>0</v>
          </cell>
          <cell r="O410">
            <v>371</v>
          </cell>
          <cell r="P410">
            <v>1034</v>
          </cell>
        </row>
        <row r="411">
          <cell r="A411" t="str">
            <v>l-Décembre</v>
          </cell>
          <cell r="B411">
            <v>16</v>
          </cell>
          <cell r="C411">
            <v>37</v>
          </cell>
          <cell r="D411">
            <v>0</v>
          </cell>
          <cell r="E411">
            <v>53</v>
          </cell>
          <cell r="F411">
            <v>248</v>
          </cell>
          <cell r="G411">
            <v>442</v>
          </cell>
          <cell r="H411">
            <v>17</v>
          </cell>
          <cell r="I411">
            <v>1</v>
          </cell>
          <cell r="J411">
            <v>708</v>
          </cell>
          <cell r="K411">
            <v>130</v>
          </cell>
          <cell r="L411">
            <v>261</v>
          </cell>
          <cell r="M411">
            <v>24</v>
          </cell>
          <cell r="N411">
            <v>1</v>
          </cell>
          <cell r="O411">
            <v>416</v>
          </cell>
          <cell r="P411">
            <v>1177</v>
          </cell>
        </row>
        <row r="412">
          <cell r="A412" t="str">
            <v>Total</v>
          </cell>
          <cell r="B412">
            <v>155</v>
          </cell>
          <cell r="C412">
            <v>392</v>
          </cell>
          <cell r="D412">
            <v>1</v>
          </cell>
          <cell r="E412">
            <v>548</v>
          </cell>
          <cell r="F412">
            <v>2119</v>
          </cell>
          <cell r="G412">
            <v>4750</v>
          </cell>
          <cell r="H412">
            <v>201</v>
          </cell>
          <cell r="I412">
            <v>8</v>
          </cell>
          <cell r="J412">
            <v>7078</v>
          </cell>
          <cell r="K412">
            <v>1109</v>
          </cell>
          <cell r="L412">
            <v>2505</v>
          </cell>
          <cell r="M412">
            <v>209</v>
          </cell>
          <cell r="N412">
            <v>3</v>
          </cell>
          <cell r="O412">
            <v>3826</v>
          </cell>
          <cell r="P412">
            <v>11452</v>
          </cell>
        </row>
        <row r="415">
          <cell r="A415" t="str">
            <v>5.4.5.  Arbeidsplaatsongevallen volgens maand van het ongeval : verdeling volgens gevolgen en generatie in relatieve frequentie 2019</v>
          </cell>
        </row>
        <row r="416">
          <cell r="E416" t="str">
            <v>15 - 24 ans</v>
          </cell>
          <cell r="J416" t="str">
            <v>25 - 49 ans</v>
          </cell>
          <cell r="O416" t="str">
            <v>50 ans et plus</v>
          </cell>
          <cell r="P416" t="str">
            <v>Total</v>
          </cell>
        </row>
        <row r="417">
          <cell r="B417" t="str">
            <v>1-CSS</v>
          </cell>
          <cell r="C417" t="str">
            <v>2-IT</v>
          </cell>
          <cell r="D417" t="str">
            <v>3-IP</v>
          </cell>
          <cell r="E417" t="str">
            <v>Total</v>
          </cell>
          <cell r="F417" t="str">
            <v>1-CSS</v>
          </cell>
          <cell r="G417" t="str">
            <v>2-IT</v>
          </cell>
          <cell r="H417" t="str">
            <v>3-IP</v>
          </cell>
          <cell r="I417" t="str">
            <v>4-Mortel</v>
          </cell>
          <cell r="J417" t="str">
            <v>Total</v>
          </cell>
          <cell r="K417" t="str">
            <v>1-CSS</v>
          </cell>
          <cell r="L417" t="str">
            <v>2-IT</v>
          </cell>
          <cell r="M417" t="str">
            <v>3-IP</v>
          </cell>
          <cell r="N417" t="str">
            <v>4-Mortel</v>
          </cell>
          <cell r="O417" t="str">
            <v>Total</v>
          </cell>
        </row>
        <row r="418">
          <cell r="A418" t="str">
            <v>a-Janvier</v>
          </cell>
          <cell r="B418">
            <v>16.7741935483871</v>
          </cell>
          <cell r="C418">
            <v>16.836734693877549</v>
          </cell>
          <cell r="D418">
            <v>0</v>
          </cell>
          <cell r="E418">
            <v>16.788321167883211</v>
          </cell>
          <cell r="F418">
            <v>20.151014629542239</v>
          </cell>
          <cell r="G418">
            <v>17.452631578947368</v>
          </cell>
          <cell r="H418">
            <v>20.8955223880597</v>
          </cell>
          <cell r="I418">
            <v>25</v>
          </cell>
          <cell r="J418">
            <v>18.366770274088726</v>
          </cell>
          <cell r="K418">
            <v>14.788097385031557</v>
          </cell>
          <cell r="L418">
            <v>18.403193612774452</v>
          </cell>
          <cell r="M418">
            <v>13.875598086124404</v>
          </cell>
          <cell r="N418">
            <v>0</v>
          </cell>
          <cell r="O418">
            <v>17.093570308416101</v>
          </cell>
          <cell r="P418">
            <v>17.865874956339503</v>
          </cell>
        </row>
        <row r="419">
          <cell r="A419" t="str">
            <v>b-Février</v>
          </cell>
          <cell r="B419">
            <v>9.67741935483871</v>
          </cell>
          <cell r="C419">
            <v>6.1224489795918364</v>
          </cell>
          <cell r="D419">
            <v>0</v>
          </cell>
          <cell r="E419">
            <v>7.1167883211678831</v>
          </cell>
          <cell r="F419">
            <v>8.2114204813591307</v>
          </cell>
          <cell r="G419">
            <v>8.378947368421052</v>
          </cell>
          <cell r="H419">
            <v>9.4527363184079594</v>
          </cell>
          <cell r="I419">
            <v>12.5</v>
          </cell>
          <cell r="J419">
            <v>8.3639446171234813</v>
          </cell>
          <cell r="K419">
            <v>7.6645626690712358</v>
          </cell>
          <cell r="L419">
            <v>8.8622754491017961</v>
          </cell>
          <cell r="M419">
            <v>8.133971291866029</v>
          </cell>
          <cell r="N419">
            <v>0</v>
          </cell>
          <cell r="O419">
            <v>8.4683742812336646</v>
          </cell>
          <cell r="P419">
            <v>8.3391547327977644</v>
          </cell>
        </row>
        <row r="420">
          <cell r="A420" t="str">
            <v>c-Mars</v>
          </cell>
          <cell r="B420">
            <v>2.5806451612903225</v>
          </cell>
          <cell r="C420">
            <v>8.1632653061224492</v>
          </cell>
          <cell r="D420">
            <v>0</v>
          </cell>
          <cell r="E420">
            <v>6.5693430656934311</v>
          </cell>
          <cell r="F420">
            <v>6.276545540349221</v>
          </cell>
          <cell r="G420">
            <v>7.0736842105263156</v>
          </cell>
          <cell r="H420">
            <v>5.4726368159203984</v>
          </cell>
          <cell r="I420">
            <v>0</v>
          </cell>
          <cell r="J420">
            <v>6.7815767165866081</v>
          </cell>
          <cell r="K420">
            <v>5.7709648331830472</v>
          </cell>
          <cell r="L420">
            <v>7.1057884231536939</v>
          </cell>
          <cell r="M420">
            <v>9.5693779904306222</v>
          </cell>
          <cell r="N420">
            <v>0</v>
          </cell>
          <cell r="O420">
            <v>6.8478829064296924</v>
          </cell>
          <cell r="P420">
            <v>6.7935731749912671</v>
          </cell>
        </row>
        <row r="421">
          <cell r="A421" t="str">
            <v>d-Avril</v>
          </cell>
          <cell r="B421">
            <v>6.4516129032258061</v>
          </cell>
          <cell r="C421">
            <v>4.591836734693878</v>
          </cell>
          <cell r="D421">
            <v>0</v>
          </cell>
          <cell r="E421">
            <v>5.1094890510948909</v>
          </cell>
          <cell r="F421">
            <v>5.7574327512977819</v>
          </cell>
          <cell r="G421">
            <v>6.378947368421052</v>
          </cell>
          <cell r="H421">
            <v>2.9850746268656714</v>
          </cell>
          <cell r="I421">
            <v>0</v>
          </cell>
          <cell r="J421">
            <v>6.0892907601017239</v>
          </cell>
          <cell r="K421">
            <v>5.2299368800721364</v>
          </cell>
          <cell r="L421">
            <v>5.3493013972055898</v>
          </cell>
          <cell r="M421">
            <v>4.3062200956937797</v>
          </cell>
          <cell r="N421">
            <v>0</v>
          </cell>
          <cell r="O421">
            <v>5.2535284892838483</v>
          </cell>
          <cell r="P421">
            <v>5.7631854697869365</v>
          </cell>
        </row>
        <row r="422">
          <cell r="A422" t="str">
            <v>e-Mai</v>
          </cell>
          <cell r="B422">
            <v>7.741935483870968</v>
          </cell>
          <cell r="C422">
            <v>7.3979591836734695</v>
          </cell>
          <cell r="D422">
            <v>0</v>
          </cell>
          <cell r="E422">
            <v>7.4817518248175192</v>
          </cell>
          <cell r="F422">
            <v>7.4563473336479476</v>
          </cell>
          <cell r="G422">
            <v>7.6631578947368428</v>
          </cell>
          <cell r="H422">
            <v>9.9502487562189064</v>
          </cell>
          <cell r="I422">
            <v>0</v>
          </cell>
          <cell r="J422">
            <v>7.6575303758123763</v>
          </cell>
          <cell r="K422">
            <v>7.3940486925157787</v>
          </cell>
          <cell r="L422">
            <v>6.7864271457085827</v>
          </cell>
          <cell r="M422">
            <v>5.741626794258373</v>
          </cell>
          <cell r="N422">
            <v>33.333333333333329</v>
          </cell>
          <cell r="O422">
            <v>6.9262937794040775</v>
          </cell>
          <cell r="P422">
            <v>7.4048201187565486</v>
          </cell>
        </row>
        <row r="423">
          <cell r="A423" t="str">
            <v>f-Juin</v>
          </cell>
          <cell r="B423">
            <v>8.3870967741935498</v>
          </cell>
          <cell r="C423">
            <v>4.0816326530612246</v>
          </cell>
          <cell r="D423">
            <v>0</v>
          </cell>
          <cell r="E423">
            <v>5.2919708029197077</v>
          </cell>
          <cell r="F423">
            <v>7.1731949032562525</v>
          </cell>
          <cell r="G423">
            <v>6.8631578947368412</v>
          </cell>
          <cell r="H423">
            <v>7.9601990049751246</v>
          </cell>
          <cell r="I423">
            <v>12.5</v>
          </cell>
          <cell r="J423">
            <v>6.993500988979938</v>
          </cell>
          <cell r="K423">
            <v>8.566275924256086</v>
          </cell>
          <cell r="L423">
            <v>6.5469061876247512</v>
          </cell>
          <cell r="M423">
            <v>7.6555023923444985</v>
          </cell>
          <cell r="N423">
            <v>33.333333333333329</v>
          </cell>
          <cell r="O423">
            <v>7.2138003136434925</v>
          </cell>
          <cell r="P423">
            <v>6.9856793573174993</v>
          </cell>
        </row>
        <row r="424">
          <cell r="A424" t="str">
            <v>g-Juillet</v>
          </cell>
          <cell r="B424">
            <v>4.5161290322580641</v>
          </cell>
          <cell r="C424">
            <v>7.3979591836734695</v>
          </cell>
          <cell r="D424">
            <v>0</v>
          </cell>
          <cell r="E424">
            <v>6.5693430656934311</v>
          </cell>
          <cell r="F424">
            <v>3.9169419537517696</v>
          </cell>
          <cell r="G424">
            <v>4.2736842105263158</v>
          </cell>
          <cell r="H424">
            <v>5.4726368159203984</v>
          </cell>
          <cell r="I424">
            <v>12.5</v>
          </cell>
          <cell r="J424">
            <v>4.2102288782141848</v>
          </cell>
          <cell r="K424">
            <v>3.5166816952209192</v>
          </cell>
          <cell r="L424">
            <v>4.6307385229540916</v>
          </cell>
          <cell r="M424">
            <v>3.8277511961722492</v>
          </cell>
          <cell r="N424">
            <v>0</v>
          </cell>
          <cell r="O424">
            <v>4.2603240982749613</v>
          </cell>
          <cell r="P424">
            <v>4.3398533007334965</v>
          </cell>
        </row>
        <row r="425">
          <cell r="A425" t="str">
            <v>h-Août</v>
          </cell>
          <cell r="B425">
            <v>4.5161290322580641</v>
          </cell>
          <cell r="C425">
            <v>7.6530612244897949</v>
          </cell>
          <cell r="D425">
            <v>0</v>
          </cell>
          <cell r="E425">
            <v>6.7518248175182478</v>
          </cell>
          <cell r="F425">
            <v>3.633789523360075</v>
          </cell>
          <cell r="G425">
            <v>4.5684210526315789</v>
          </cell>
          <cell r="H425">
            <v>3.4825870646766166</v>
          </cell>
          <cell r="I425">
            <v>0</v>
          </cell>
          <cell r="J425">
            <v>4.2526137326928515</v>
          </cell>
          <cell r="K425">
            <v>4.6889089269612265</v>
          </cell>
          <cell r="L425">
            <v>4.8702594810379241</v>
          </cell>
          <cell r="M425">
            <v>7.1770334928229662</v>
          </cell>
          <cell r="N425">
            <v>0</v>
          </cell>
          <cell r="O425">
            <v>4.9398849973863044</v>
          </cell>
          <cell r="P425">
            <v>4.6018162766329018</v>
          </cell>
        </row>
        <row r="426">
          <cell r="A426" t="str">
            <v>i-Septembre</v>
          </cell>
          <cell r="B426">
            <v>5.806451612903226</v>
          </cell>
          <cell r="C426">
            <v>7.6530612244897949</v>
          </cell>
          <cell r="D426">
            <v>100</v>
          </cell>
          <cell r="E426">
            <v>7.2992700729927007</v>
          </cell>
          <cell r="F426">
            <v>8.0698442661632832</v>
          </cell>
          <cell r="G426">
            <v>8.6315789473684212</v>
          </cell>
          <cell r="H426">
            <v>7.9601990049751246</v>
          </cell>
          <cell r="I426">
            <v>12.5</v>
          </cell>
          <cell r="J426">
            <v>8.4487143260808146</v>
          </cell>
          <cell r="K426">
            <v>8.8367899008115423</v>
          </cell>
          <cell r="L426">
            <v>8.8622754491017961</v>
          </cell>
          <cell r="M426">
            <v>9.0909090909090917</v>
          </cell>
          <cell r="N426">
            <v>0</v>
          </cell>
          <cell r="O426">
            <v>8.8604286461055928</v>
          </cell>
          <cell r="P426">
            <v>8.5312609151239958</v>
          </cell>
        </row>
        <row r="427">
          <cell r="A427" t="str">
            <v>j-Octobre</v>
          </cell>
          <cell r="B427">
            <v>12.258064516129032</v>
          </cell>
          <cell r="C427">
            <v>12.244897959183673</v>
          </cell>
          <cell r="D427">
            <v>0</v>
          </cell>
          <cell r="E427">
            <v>12.226277372262775</v>
          </cell>
          <cell r="F427">
            <v>9.9103350637092973</v>
          </cell>
          <cell r="G427">
            <v>10.378947368421052</v>
          </cell>
          <cell r="H427">
            <v>8.4577114427860707</v>
          </cell>
          <cell r="I427">
            <v>0</v>
          </cell>
          <cell r="J427">
            <v>10.172365074879909</v>
          </cell>
          <cell r="K427">
            <v>10.730387736699729</v>
          </cell>
          <cell r="L427">
            <v>9.1816367265469054</v>
          </cell>
          <cell r="M427">
            <v>8.133971291866029</v>
          </cell>
          <cell r="N427">
            <v>0</v>
          </cell>
          <cell r="O427">
            <v>9.5661265028750648</v>
          </cell>
          <cell r="P427">
            <v>10.068110373733846</v>
          </cell>
        </row>
        <row r="428">
          <cell r="A428" t="str">
            <v>k-Novembre</v>
          </cell>
          <cell r="B428">
            <v>10.967741935483874</v>
          </cell>
          <cell r="C428">
            <v>8.4183673469387745</v>
          </cell>
          <cell r="D428">
            <v>0</v>
          </cell>
          <cell r="E428">
            <v>9.1240875912408761</v>
          </cell>
          <cell r="F428">
            <v>7.7394997640396408</v>
          </cell>
          <cell r="G428">
            <v>9.0315789473684216</v>
          </cell>
          <cell r="H428">
            <v>9.4527363184079594</v>
          </cell>
          <cell r="I428">
            <v>12.5</v>
          </cell>
          <cell r="J428">
            <v>8.6606385984741454</v>
          </cell>
          <cell r="K428">
            <v>11.09107303877367</v>
          </cell>
          <cell r="L428">
            <v>8.9820359281437128</v>
          </cell>
          <cell r="M428">
            <v>11.004784688995214</v>
          </cell>
          <cell r="N428">
            <v>0</v>
          </cell>
          <cell r="O428">
            <v>9.6968112911657087</v>
          </cell>
          <cell r="P428">
            <v>9.0289905693328674</v>
          </cell>
        </row>
        <row r="429">
          <cell r="A429" t="str">
            <v>l-Décembre</v>
          </cell>
          <cell r="B429">
            <v>10.32258064516129</v>
          </cell>
          <cell r="C429">
            <v>9.4387755102040813</v>
          </cell>
          <cell r="D429">
            <v>0</v>
          </cell>
          <cell r="E429">
            <v>9.6715328467153299</v>
          </cell>
          <cell r="F429">
            <v>11.70363378952336</v>
          </cell>
          <cell r="G429">
            <v>9.3052631578947373</v>
          </cell>
          <cell r="H429">
            <v>8.4577114427860707</v>
          </cell>
          <cell r="I429">
            <v>12.5</v>
          </cell>
          <cell r="J429">
            <v>10.002825656965245</v>
          </cell>
          <cell r="K429">
            <v>11.722272317403064</v>
          </cell>
          <cell r="L429">
            <v>10.419161676646706</v>
          </cell>
          <cell r="M429">
            <v>11.483253588516746</v>
          </cell>
          <cell r="N429">
            <v>33.333333333333329</v>
          </cell>
          <cell r="O429">
            <v>10.872974385781495</v>
          </cell>
          <cell r="P429">
            <v>10.277680754453373</v>
          </cell>
        </row>
        <row r="430">
          <cell r="A430" t="str">
            <v>Total</v>
          </cell>
          <cell r="B430">
            <v>100</v>
          </cell>
          <cell r="C430">
            <v>100</v>
          </cell>
          <cell r="D430">
            <v>100</v>
          </cell>
          <cell r="E430">
            <v>100</v>
          </cell>
          <cell r="F430">
            <v>100</v>
          </cell>
          <cell r="G430">
            <v>100</v>
          </cell>
          <cell r="H430">
            <v>100</v>
          </cell>
          <cell r="I430">
            <v>100</v>
          </cell>
          <cell r="J430">
            <v>100</v>
          </cell>
          <cell r="K430">
            <v>100</v>
          </cell>
          <cell r="L430">
            <v>100</v>
          </cell>
          <cell r="M430">
            <v>100</v>
          </cell>
          <cell r="N430">
            <v>100</v>
          </cell>
          <cell r="O430">
            <v>100</v>
          </cell>
          <cell r="P430">
            <v>100</v>
          </cell>
        </row>
        <row r="433">
          <cell r="A433" t="str">
            <v>5.4.6.  Arbeidsplaatsongevallen volgens maand van het ongeval : verdeling volgens gevolgen en aard van het werk (hoofd-/handarbeid) - 2019</v>
          </cell>
        </row>
        <row r="434">
          <cell r="J434" t="str">
            <v>Andere</v>
          </cell>
          <cell r="R434" t="str">
            <v>Contractueel arbeider</v>
          </cell>
        </row>
        <row r="435">
          <cell r="B435" t="str">
            <v>1-CSS</v>
          </cell>
          <cell r="D435" t="str">
            <v>2-IT</v>
          </cell>
          <cell r="F435" t="str">
            <v>3-IP</v>
          </cell>
          <cell r="H435" t="str">
            <v>4-Mortel</v>
          </cell>
          <cell r="J435" t="str">
            <v>Total</v>
          </cell>
          <cell r="L435" t="str">
            <v>1-CSS</v>
          </cell>
          <cell r="N435" t="str">
            <v>2-IT</v>
          </cell>
          <cell r="P435" t="str">
            <v>3-IP</v>
          </cell>
          <cell r="R435" t="str">
            <v>Total</v>
          </cell>
          <cell r="T435" t="str">
            <v>1-CSS</v>
          </cell>
        </row>
        <row r="436">
          <cell r="A436" t="str">
            <v>a-Janvier</v>
          </cell>
          <cell r="B436">
            <v>68</v>
          </cell>
          <cell r="C436">
            <v>23.611111111111107</v>
          </cell>
          <cell r="D436">
            <v>139</v>
          </cell>
          <cell r="E436">
            <v>18.885869565217391</v>
          </cell>
          <cell r="F436">
            <v>8</v>
          </cell>
          <cell r="G436">
            <v>25</v>
          </cell>
          <cell r="H436">
            <v>0</v>
          </cell>
          <cell r="I436">
            <v>0</v>
          </cell>
          <cell r="J436">
            <v>215</v>
          </cell>
          <cell r="K436">
            <v>20.302171860245515</v>
          </cell>
          <cell r="L436">
            <v>35</v>
          </cell>
          <cell r="M436">
            <v>25.362318840579711</v>
          </cell>
          <cell r="N436">
            <v>156</v>
          </cell>
          <cell r="O436">
            <v>18.22429906542056</v>
          </cell>
          <cell r="P436">
            <v>7</v>
          </cell>
          <cell r="Q436">
            <v>14.285714285714285</v>
          </cell>
          <cell r="R436">
            <v>198</v>
          </cell>
          <cell r="S436">
            <v>18.983700862895496</v>
          </cell>
          <cell r="T436">
            <v>128</v>
          </cell>
          <cell r="U436">
            <v>16.10062893081761</v>
          </cell>
        </row>
        <row r="437">
          <cell r="A437" t="str">
            <v>b-Février</v>
          </cell>
          <cell r="B437">
            <v>27</v>
          </cell>
          <cell r="C437">
            <v>9.375</v>
          </cell>
          <cell r="D437">
            <v>74</v>
          </cell>
          <cell r="E437">
            <v>10.054347826086957</v>
          </cell>
          <cell r="F437">
            <v>1</v>
          </cell>
          <cell r="G437">
            <v>3.125</v>
          </cell>
          <cell r="H437">
            <v>0</v>
          </cell>
          <cell r="I437">
            <v>0</v>
          </cell>
          <cell r="J437">
            <v>102</v>
          </cell>
          <cell r="K437">
            <v>9.6317280453257776</v>
          </cell>
          <cell r="L437">
            <v>11</v>
          </cell>
          <cell r="M437">
            <v>7.9710144927536222</v>
          </cell>
          <cell r="N437">
            <v>58</v>
          </cell>
          <cell r="O437">
            <v>6.7757009345794383</v>
          </cell>
          <cell r="P437">
            <v>4</v>
          </cell>
          <cell r="Q437">
            <v>8.1632653061224492</v>
          </cell>
          <cell r="R437">
            <v>73</v>
          </cell>
          <cell r="S437">
            <v>6.9990412272291458</v>
          </cell>
          <cell r="T437">
            <v>65</v>
          </cell>
          <cell r="U437">
            <v>8.1761006289308167</v>
          </cell>
        </row>
        <row r="438">
          <cell r="A438" t="str">
            <v>c-Mars</v>
          </cell>
          <cell r="B438">
            <v>24</v>
          </cell>
          <cell r="C438">
            <v>8.3333333333333321</v>
          </cell>
          <cell r="D438">
            <v>61</v>
          </cell>
          <cell r="E438">
            <v>8.2880434782608692</v>
          </cell>
          <cell r="F438">
            <v>4</v>
          </cell>
          <cell r="G438">
            <v>12.5</v>
          </cell>
          <cell r="H438">
            <v>0</v>
          </cell>
          <cell r="I438">
            <v>0</v>
          </cell>
          <cell r="J438">
            <v>89</v>
          </cell>
          <cell r="K438">
            <v>8.4041548630783751</v>
          </cell>
          <cell r="L438">
            <v>9</v>
          </cell>
          <cell r="M438">
            <v>6.5217391304347823</v>
          </cell>
          <cell r="N438">
            <v>67</v>
          </cell>
          <cell r="O438">
            <v>7.8271028037383168</v>
          </cell>
          <cell r="P438">
            <v>3</v>
          </cell>
          <cell r="Q438">
            <v>6.1224489795918364</v>
          </cell>
          <cell r="R438">
            <v>79</v>
          </cell>
          <cell r="S438">
            <v>7.574304889741132</v>
          </cell>
          <cell r="T438">
            <v>39</v>
          </cell>
          <cell r="U438">
            <v>4.9056603773584913</v>
          </cell>
        </row>
        <row r="439">
          <cell r="A439" t="str">
            <v>d-Avril</v>
          </cell>
          <cell r="B439">
            <v>9</v>
          </cell>
          <cell r="C439">
            <v>3.125</v>
          </cell>
          <cell r="D439">
            <v>47</v>
          </cell>
          <cell r="E439">
            <v>6.3858695652173916</v>
          </cell>
          <cell r="F439">
            <v>1</v>
          </cell>
          <cell r="G439">
            <v>3.125</v>
          </cell>
          <cell r="H439">
            <v>0</v>
          </cell>
          <cell r="I439">
            <v>0</v>
          </cell>
          <cell r="J439">
            <v>57</v>
          </cell>
          <cell r="K439">
            <v>5.3824362606232281</v>
          </cell>
          <cell r="L439">
            <v>7</v>
          </cell>
          <cell r="M439">
            <v>5.0724637681159424</v>
          </cell>
          <cell r="N439">
            <v>62</v>
          </cell>
          <cell r="O439">
            <v>7.2429906542056077</v>
          </cell>
          <cell r="P439">
            <v>2</v>
          </cell>
          <cell r="Q439">
            <v>4.0816326530612246</v>
          </cell>
          <cell r="R439">
            <v>71</v>
          </cell>
          <cell r="S439">
            <v>6.8072866730584849</v>
          </cell>
          <cell r="T439">
            <v>52</v>
          </cell>
          <cell r="U439">
            <v>6.5408805031446544</v>
          </cell>
        </row>
        <row r="440">
          <cell r="A440" t="str">
            <v>e-Mai</v>
          </cell>
          <cell r="B440">
            <v>29</v>
          </cell>
          <cell r="C440">
            <v>10.069444444444445</v>
          </cell>
          <cell r="D440">
            <v>60</v>
          </cell>
          <cell r="E440">
            <v>8.1521739130434785</v>
          </cell>
          <cell r="F440">
            <v>4</v>
          </cell>
          <cell r="G440">
            <v>12.5</v>
          </cell>
          <cell r="H440">
            <v>1</v>
          </cell>
          <cell r="I440">
            <v>33.333333333333329</v>
          </cell>
          <cell r="J440">
            <v>94</v>
          </cell>
          <cell r="K440">
            <v>8.8762983947119931</v>
          </cell>
          <cell r="L440">
            <v>8</v>
          </cell>
          <cell r="M440">
            <v>5.7971014492753623</v>
          </cell>
          <cell r="N440">
            <v>53</v>
          </cell>
          <cell r="O440">
            <v>6.1915887850467293</v>
          </cell>
          <cell r="P440">
            <v>4</v>
          </cell>
          <cell r="Q440">
            <v>8.1632653061224492</v>
          </cell>
          <cell r="R440">
            <v>65</v>
          </cell>
          <cell r="S440">
            <v>6.2320230105465013</v>
          </cell>
          <cell r="T440">
            <v>55</v>
          </cell>
          <cell r="U440">
            <v>6.9182389937106912</v>
          </cell>
        </row>
        <row r="441">
          <cell r="A441" t="str">
            <v>f-Juin</v>
          </cell>
          <cell r="B441">
            <v>23</v>
          </cell>
          <cell r="C441">
            <v>7.9861111111111107</v>
          </cell>
          <cell r="D441">
            <v>46</v>
          </cell>
          <cell r="E441">
            <v>6.25</v>
          </cell>
          <cell r="F441">
            <v>3</v>
          </cell>
          <cell r="G441">
            <v>9.375</v>
          </cell>
          <cell r="H441">
            <v>1</v>
          </cell>
          <cell r="I441">
            <v>33.333333333333329</v>
          </cell>
          <cell r="J441">
            <v>73</v>
          </cell>
          <cell r="K441">
            <v>6.8932955618508025</v>
          </cell>
          <cell r="L441">
            <v>10</v>
          </cell>
          <cell r="M441">
            <v>7.2463768115942022</v>
          </cell>
          <cell r="N441">
            <v>52</v>
          </cell>
          <cell r="O441">
            <v>6.0747663551401869</v>
          </cell>
          <cell r="P441">
            <v>7</v>
          </cell>
          <cell r="Q441">
            <v>14.285714285714285</v>
          </cell>
          <cell r="R441">
            <v>69</v>
          </cell>
          <cell r="S441">
            <v>6.615532118887824</v>
          </cell>
          <cell r="T441">
            <v>53</v>
          </cell>
          <cell r="U441">
            <v>6.6666666666666679</v>
          </cell>
        </row>
        <row r="442">
          <cell r="A442" t="str">
            <v>g-Juillet</v>
          </cell>
          <cell r="B442">
            <v>7</v>
          </cell>
          <cell r="C442">
            <v>2.4305555555555558</v>
          </cell>
          <cell r="D442">
            <v>40</v>
          </cell>
          <cell r="E442">
            <v>5.4347826086956523</v>
          </cell>
          <cell r="F442">
            <v>3</v>
          </cell>
          <cell r="G442">
            <v>9.375</v>
          </cell>
          <cell r="H442">
            <v>0</v>
          </cell>
          <cell r="I442">
            <v>0</v>
          </cell>
          <cell r="J442">
            <v>50</v>
          </cell>
          <cell r="K442">
            <v>4.7214353163361666</v>
          </cell>
          <cell r="L442">
            <v>6</v>
          </cell>
          <cell r="M442">
            <v>4.3478260869565215</v>
          </cell>
          <cell r="N442">
            <v>54</v>
          </cell>
          <cell r="O442">
            <v>6.3084112149532707</v>
          </cell>
          <cell r="P442">
            <v>4</v>
          </cell>
          <cell r="Q442">
            <v>8.1632653061224492</v>
          </cell>
          <cell r="R442">
            <v>64</v>
          </cell>
          <cell r="S442">
            <v>6.1361457334611691</v>
          </cell>
          <cell r="T442">
            <v>40</v>
          </cell>
          <cell r="U442">
            <v>5.0314465408805038</v>
          </cell>
        </row>
        <row r="443">
          <cell r="A443" t="str">
            <v>h-Août</v>
          </cell>
          <cell r="B443">
            <v>9</v>
          </cell>
          <cell r="C443">
            <v>3.125</v>
          </cell>
          <cell r="D443">
            <v>42</v>
          </cell>
          <cell r="E443">
            <v>5.7065217391304346</v>
          </cell>
          <cell r="F443">
            <v>1</v>
          </cell>
          <cell r="G443">
            <v>3.125</v>
          </cell>
          <cell r="H443">
            <v>0</v>
          </cell>
          <cell r="I443">
            <v>0</v>
          </cell>
          <cell r="J443">
            <v>52</v>
          </cell>
          <cell r="K443">
            <v>4.9102927289896128</v>
          </cell>
          <cell r="L443">
            <v>12</v>
          </cell>
          <cell r="M443">
            <v>8.695652173913043</v>
          </cell>
          <cell r="N443">
            <v>54</v>
          </cell>
          <cell r="O443">
            <v>6.3084112149532707</v>
          </cell>
          <cell r="P443">
            <v>1</v>
          </cell>
          <cell r="Q443">
            <v>2.0408163265306123</v>
          </cell>
          <cell r="R443">
            <v>67</v>
          </cell>
          <cell r="S443">
            <v>6.4237775647171622</v>
          </cell>
          <cell r="T443">
            <v>33</v>
          </cell>
          <cell r="U443">
            <v>4.1509433962264151</v>
          </cell>
        </row>
        <row r="444">
          <cell r="A444" t="str">
            <v>i-Septembre</v>
          </cell>
          <cell r="B444">
            <v>14</v>
          </cell>
          <cell r="C444">
            <v>4.8611111111111116</v>
          </cell>
          <cell r="D444">
            <v>50</v>
          </cell>
          <cell r="E444">
            <v>6.7934782608695654</v>
          </cell>
          <cell r="F444">
            <v>1</v>
          </cell>
          <cell r="G444">
            <v>3.125</v>
          </cell>
          <cell r="H444">
            <v>1</v>
          </cell>
          <cell r="I444">
            <v>33.333333333333329</v>
          </cell>
          <cell r="J444">
            <v>66</v>
          </cell>
          <cell r="K444">
            <v>6.2322946175637393</v>
          </cell>
          <cell r="L444">
            <v>10</v>
          </cell>
          <cell r="M444">
            <v>7.2463768115942022</v>
          </cell>
          <cell r="N444">
            <v>74</v>
          </cell>
          <cell r="O444">
            <v>8.6448598130841123</v>
          </cell>
          <cell r="P444">
            <v>4</v>
          </cell>
          <cell r="Q444">
            <v>8.1632653061224492</v>
          </cell>
          <cell r="R444">
            <v>88</v>
          </cell>
          <cell r="S444">
            <v>8.4372003835091078</v>
          </cell>
          <cell r="T444">
            <v>54</v>
          </cell>
          <cell r="U444">
            <v>6.7924528301886786</v>
          </cell>
        </row>
        <row r="445">
          <cell r="A445" t="str">
            <v>j-Octobre</v>
          </cell>
          <cell r="B445">
            <v>27</v>
          </cell>
          <cell r="C445">
            <v>9.375</v>
          </cell>
          <cell r="D445">
            <v>67</v>
          </cell>
          <cell r="E445">
            <v>9.1032608695652169</v>
          </cell>
          <cell r="F445">
            <v>4</v>
          </cell>
          <cell r="G445">
            <v>12.5</v>
          </cell>
          <cell r="H445">
            <v>0</v>
          </cell>
          <cell r="I445">
            <v>0</v>
          </cell>
          <cell r="J445">
            <v>98</v>
          </cell>
          <cell r="K445">
            <v>9.2540132200188872</v>
          </cell>
          <cell r="L445">
            <v>13</v>
          </cell>
          <cell r="M445">
            <v>9.4202898550724647</v>
          </cell>
          <cell r="N445">
            <v>70</v>
          </cell>
          <cell r="O445">
            <v>8.1775700934579429</v>
          </cell>
          <cell r="P445">
            <v>1</v>
          </cell>
          <cell r="Q445">
            <v>2.0408163265306123</v>
          </cell>
          <cell r="R445">
            <v>84</v>
          </cell>
          <cell r="S445">
            <v>8.0536912751677843</v>
          </cell>
          <cell r="T445">
            <v>84</v>
          </cell>
          <cell r="U445">
            <v>10.566037735849058</v>
          </cell>
        </row>
        <row r="446">
          <cell r="A446" t="str">
            <v>k-Novembre</v>
          </cell>
          <cell r="B446">
            <v>19</v>
          </cell>
          <cell r="C446">
            <v>6.5972222222222232</v>
          </cell>
          <cell r="D446">
            <v>48</v>
          </cell>
          <cell r="E446">
            <v>6.5217391304347823</v>
          </cell>
          <cell r="F446">
            <v>1</v>
          </cell>
          <cell r="G446">
            <v>3.125</v>
          </cell>
          <cell r="H446">
            <v>0</v>
          </cell>
          <cell r="I446">
            <v>0</v>
          </cell>
          <cell r="J446">
            <v>68</v>
          </cell>
          <cell r="K446">
            <v>6.4211520302171854</v>
          </cell>
          <cell r="L446">
            <v>10</v>
          </cell>
          <cell r="M446">
            <v>7.2463768115942022</v>
          </cell>
          <cell r="N446">
            <v>73</v>
          </cell>
          <cell r="O446">
            <v>8.5280373831775691</v>
          </cell>
          <cell r="P446">
            <v>7</v>
          </cell>
          <cell r="Q446">
            <v>14.285714285714285</v>
          </cell>
          <cell r="R446">
            <v>90</v>
          </cell>
          <cell r="S446">
            <v>8.6289549376797705</v>
          </cell>
          <cell r="T446">
            <v>79</v>
          </cell>
          <cell r="U446">
            <v>9.9371069182389942</v>
          </cell>
        </row>
        <row r="447">
          <cell r="A447" t="str">
            <v>l-Décembre</v>
          </cell>
          <cell r="B447">
            <v>32</v>
          </cell>
          <cell r="C447">
            <v>11.111111111111111</v>
          </cell>
          <cell r="D447">
            <v>62</v>
          </cell>
          <cell r="E447">
            <v>8.4239130434782616</v>
          </cell>
          <cell r="F447">
            <v>1</v>
          </cell>
          <cell r="G447">
            <v>3.125</v>
          </cell>
          <cell r="H447">
            <v>0</v>
          </cell>
          <cell r="I447">
            <v>0</v>
          </cell>
          <cell r="J447">
            <v>95</v>
          </cell>
          <cell r="K447">
            <v>8.9707271010387153</v>
          </cell>
          <cell r="L447">
            <v>7</v>
          </cell>
          <cell r="M447">
            <v>5.0724637681159424</v>
          </cell>
          <cell r="N447">
            <v>83</v>
          </cell>
          <cell r="O447">
            <v>9.6962616822429908</v>
          </cell>
          <cell r="P447">
            <v>5</v>
          </cell>
          <cell r="Q447">
            <v>10.204081632653061</v>
          </cell>
          <cell r="R447">
            <v>95</v>
          </cell>
          <cell r="S447">
            <v>9.1083413231064245</v>
          </cell>
          <cell r="T447">
            <v>113</v>
          </cell>
          <cell r="U447">
            <v>14.213836477987421</v>
          </cell>
        </row>
        <row r="448">
          <cell r="A448" t="str">
            <v>Total</v>
          </cell>
          <cell r="B448">
            <v>288</v>
          </cell>
          <cell r="C448">
            <v>100</v>
          </cell>
          <cell r="D448">
            <v>736</v>
          </cell>
          <cell r="E448">
            <v>100</v>
          </cell>
          <cell r="F448">
            <v>32</v>
          </cell>
          <cell r="G448">
            <v>100</v>
          </cell>
          <cell r="H448">
            <v>3</v>
          </cell>
          <cell r="I448">
            <v>100</v>
          </cell>
          <cell r="J448">
            <v>1059</v>
          </cell>
          <cell r="K448">
            <v>100</v>
          </cell>
          <cell r="L448">
            <v>138</v>
          </cell>
          <cell r="M448">
            <v>100</v>
          </cell>
          <cell r="N448">
            <v>856</v>
          </cell>
          <cell r="O448">
            <v>100</v>
          </cell>
          <cell r="P448">
            <v>49</v>
          </cell>
          <cell r="Q448">
            <v>100</v>
          </cell>
          <cell r="R448">
            <v>1043</v>
          </cell>
          <cell r="S448">
            <v>100</v>
          </cell>
          <cell r="T448">
            <v>795</v>
          </cell>
          <cell r="U448">
            <v>100</v>
          </cell>
        </row>
        <row r="451">
          <cell r="A451" t="str">
            <v>5.4.7.  Arbeidsplaatsongevallen volgens maand van het ongeval :  verdeling volgens duur van de tijdelijke ongeschiktheid - 2019</v>
          </cell>
        </row>
        <row r="452">
          <cell r="B452" t="str">
            <v>a-ITT 0 jour</v>
          </cell>
          <cell r="D452" t="str">
            <v>b-ITT 1 à 3 jours</v>
          </cell>
          <cell r="F452" t="str">
            <v>c-ITT 4 à 7 jours</v>
          </cell>
          <cell r="H452" t="str">
            <v>d-ITT 8 à 15 jours</v>
          </cell>
          <cell r="J452" t="str">
            <v>e-ITT 16 à 30 jours</v>
          </cell>
          <cell r="L452" t="str">
            <v>f-ITT 1 à 3 mois</v>
          </cell>
          <cell r="N452" t="str">
            <v>g-ITT 4 à 6 mois</v>
          </cell>
          <cell r="P452" t="str">
            <v>h-ITT &gt; 6 mois</v>
          </cell>
          <cell r="R452" t="str">
            <v>Total</v>
          </cell>
        </row>
        <row r="453">
          <cell r="A453" t="str">
            <v>a-Janvier</v>
          </cell>
          <cell r="B453">
            <v>666</v>
          </cell>
          <cell r="C453">
            <v>17.995136449608214</v>
          </cell>
          <cell r="D453">
            <v>338</v>
          </cell>
          <cell r="E453">
            <v>17.404737384140063</v>
          </cell>
          <cell r="F453">
            <v>236</v>
          </cell>
          <cell r="G453">
            <v>16.515045486354094</v>
          </cell>
          <cell r="H453">
            <v>260</v>
          </cell>
          <cell r="I453">
            <v>19.316493313521548</v>
          </cell>
          <cell r="J453">
            <v>161</v>
          </cell>
          <cell r="K453">
            <v>18.569780853517877</v>
          </cell>
          <cell r="L453">
            <v>222</v>
          </cell>
          <cell r="M453">
            <v>17.466561762391816</v>
          </cell>
          <cell r="N453">
            <v>93</v>
          </cell>
          <cell r="O453">
            <v>19.096509240246405</v>
          </cell>
          <cell r="P453">
            <v>70</v>
          </cell>
          <cell r="Q453">
            <v>17.114914425427873</v>
          </cell>
          <cell r="R453">
            <v>2046</v>
          </cell>
          <cell r="S453">
            <v>17.865874956339503</v>
          </cell>
        </row>
        <row r="454">
          <cell r="A454" t="str">
            <v>b-Février</v>
          </cell>
          <cell r="B454">
            <v>295</v>
          </cell>
          <cell r="C454">
            <v>7.9708186976492845</v>
          </cell>
          <cell r="D454">
            <v>180</v>
          </cell>
          <cell r="E454">
            <v>9.2687950566426363</v>
          </cell>
          <cell r="F454">
            <v>125</v>
          </cell>
          <cell r="G454">
            <v>8.7473757872638203</v>
          </cell>
          <cell r="H454">
            <v>120</v>
          </cell>
          <cell r="I454">
            <v>8.9153046062407135</v>
          </cell>
          <cell r="J454">
            <v>67</v>
          </cell>
          <cell r="K454">
            <v>7.7277970011534025</v>
          </cell>
          <cell r="L454">
            <v>95</v>
          </cell>
          <cell r="M454">
            <v>7.4744295830055067</v>
          </cell>
          <cell r="N454">
            <v>37</v>
          </cell>
          <cell r="O454">
            <v>7.5975359342915816</v>
          </cell>
          <cell r="P454">
            <v>36</v>
          </cell>
          <cell r="Q454">
            <v>8.8019559902200495</v>
          </cell>
          <cell r="R454">
            <v>955</v>
          </cell>
          <cell r="S454">
            <v>8.3391547327977644</v>
          </cell>
        </row>
        <row r="455">
          <cell r="A455" t="str">
            <v>c-Mars</v>
          </cell>
          <cell r="B455">
            <v>220</v>
          </cell>
          <cell r="C455">
            <v>5.944339367738448</v>
          </cell>
          <cell r="D455">
            <v>127</v>
          </cell>
          <cell r="E455">
            <v>6.5396498455200822</v>
          </cell>
          <cell r="F455">
            <v>107</v>
          </cell>
          <cell r="G455">
            <v>7.4877536738978305</v>
          </cell>
          <cell r="H455">
            <v>92</v>
          </cell>
          <cell r="I455">
            <v>6.8350668647845465</v>
          </cell>
          <cell r="J455">
            <v>70</v>
          </cell>
          <cell r="K455">
            <v>8.0738177623990772</v>
          </cell>
          <cell r="L455">
            <v>97</v>
          </cell>
          <cell r="M455">
            <v>7.6317859952793086</v>
          </cell>
          <cell r="N455">
            <v>34</v>
          </cell>
          <cell r="O455">
            <v>6.9815195071868574</v>
          </cell>
          <cell r="P455">
            <v>31</v>
          </cell>
          <cell r="Q455">
            <v>7.5794621026894866</v>
          </cell>
          <cell r="R455">
            <v>778</v>
          </cell>
          <cell r="S455">
            <v>6.7935731749912671</v>
          </cell>
        </row>
        <row r="456">
          <cell r="A456" t="str">
            <v>d-Avril</v>
          </cell>
          <cell r="B456">
            <v>216</v>
          </cell>
          <cell r="C456">
            <v>5.8362604701432046</v>
          </cell>
          <cell r="D456">
            <v>112</v>
          </cell>
          <cell r="E456">
            <v>5.7672502574665296</v>
          </cell>
          <cell r="F456">
            <v>92</v>
          </cell>
          <cell r="G456">
            <v>6.4380685794261714</v>
          </cell>
          <cell r="H456">
            <v>70</v>
          </cell>
          <cell r="I456">
            <v>5.2005943536404162</v>
          </cell>
          <cell r="J456">
            <v>53</v>
          </cell>
          <cell r="K456">
            <v>6.1130334486735869</v>
          </cell>
          <cell r="L456">
            <v>75</v>
          </cell>
          <cell r="M456">
            <v>5.9008654602675055</v>
          </cell>
          <cell r="N456">
            <v>28</v>
          </cell>
          <cell r="O456">
            <v>5.7494866529774127</v>
          </cell>
          <cell r="P456">
            <v>14</v>
          </cell>
          <cell r="Q456">
            <v>3.4229828850855744</v>
          </cell>
          <cell r="R456">
            <v>660</v>
          </cell>
          <cell r="S456">
            <v>5.7631854697869365</v>
          </cell>
        </row>
        <row r="457">
          <cell r="A457" t="str">
            <v>e-Mai</v>
          </cell>
          <cell r="B457">
            <v>273</v>
          </cell>
          <cell r="C457">
            <v>7.3763847608754398</v>
          </cell>
          <cell r="D457">
            <v>152</v>
          </cell>
          <cell r="E457">
            <v>7.8269824922760041</v>
          </cell>
          <cell r="F457">
            <v>109</v>
          </cell>
          <cell r="G457">
            <v>7.6277116864940515</v>
          </cell>
          <cell r="H457">
            <v>112</v>
          </cell>
          <cell r="I457">
            <v>8.3209509658246645</v>
          </cell>
          <cell r="J457">
            <v>54</v>
          </cell>
          <cell r="K457">
            <v>6.2283737024221439</v>
          </cell>
          <cell r="L457">
            <v>85</v>
          </cell>
          <cell r="M457">
            <v>6.6876475216365066</v>
          </cell>
          <cell r="N457">
            <v>31</v>
          </cell>
          <cell r="O457">
            <v>6.3655030800821351</v>
          </cell>
          <cell r="P457">
            <v>32</v>
          </cell>
          <cell r="Q457">
            <v>7.8239608801955987</v>
          </cell>
          <cell r="R457">
            <v>848</v>
          </cell>
          <cell r="S457">
            <v>7.4048201187565486</v>
          </cell>
        </row>
        <row r="458">
          <cell r="A458" t="str">
            <v>f-Juin</v>
          </cell>
          <cell r="B458">
            <v>284</v>
          </cell>
          <cell r="C458">
            <v>7.6736017292623613</v>
          </cell>
          <cell r="D458">
            <v>131</v>
          </cell>
          <cell r="E458">
            <v>6.7456230690010308</v>
          </cell>
          <cell r="F458">
            <v>91</v>
          </cell>
          <cell r="G458">
            <v>6.3680895731280627</v>
          </cell>
          <cell r="H458">
            <v>81</v>
          </cell>
          <cell r="I458">
            <v>6.0178306092124805</v>
          </cell>
          <cell r="J458">
            <v>60</v>
          </cell>
          <cell r="K458">
            <v>6.9204152249134951</v>
          </cell>
          <cell r="L458">
            <v>84</v>
          </cell>
          <cell r="M458">
            <v>6.6089693154996061</v>
          </cell>
          <cell r="N458">
            <v>37</v>
          </cell>
          <cell r="O458">
            <v>7.5975359342915816</v>
          </cell>
          <cell r="P458">
            <v>32</v>
          </cell>
          <cell r="Q458">
            <v>7.8239608801955987</v>
          </cell>
          <cell r="R458">
            <v>800</v>
          </cell>
          <cell r="S458">
            <v>6.9856793573174993</v>
          </cell>
        </row>
        <row r="459">
          <cell r="A459" t="str">
            <v>g-Juillet</v>
          </cell>
          <cell r="B459">
            <v>153</v>
          </cell>
          <cell r="C459">
            <v>4.1340178330181034</v>
          </cell>
          <cell r="D459">
            <v>69</v>
          </cell>
          <cell r="E459">
            <v>3.553038105046344</v>
          </cell>
          <cell r="F459">
            <v>61</v>
          </cell>
          <cell r="G459">
            <v>4.2687193841847444</v>
          </cell>
          <cell r="H459">
            <v>68</v>
          </cell>
          <cell r="I459">
            <v>5.052005943536404</v>
          </cell>
          <cell r="J459">
            <v>38</v>
          </cell>
          <cell r="K459">
            <v>4.3829296424452133</v>
          </cell>
          <cell r="L459">
            <v>74</v>
          </cell>
          <cell r="M459">
            <v>5.8221872541306059</v>
          </cell>
          <cell r="N459">
            <v>15</v>
          </cell>
          <cell r="O459">
            <v>3.0800821355236137</v>
          </cell>
          <cell r="P459">
            <v>19</v>
          </cell>
          <cell r="Q459">
            <v>4.6454767726161368</v>
          </cell>
          <cell r="R459">
            <v>497</v>
          </cell>
          <cell r="S459">
            <v>4.3398533007334965</v>
          </cell>
        </row>
        <row r="460">
          <cell r="A460" t="str">
            <v>h-Août</v>
          </cell>
          <cell r="B460">
            <v>150</v>
          </cell>
          <cell r="C460">
            <v>4.0529586598216696</v>
          </cell>
          <cell r="D460">
            <v>102</v>
          </cell>
          <cell r="E460">
            <v>5.2523171987641604</v>
          </cell>
          <cell r="F460">
            <v>71</v>
          </cell>
          <cell r="G460">
            <v>4.9685094471658502</v>
          </cell>
          <cell r="H460">
            <v>61</v>
          </cell>
          <cell r="I460">
            <v>4.5319465081723624</v>
          </cell>
          <cell r="J460">
            <v>36</v>
          </cell>
          <cell r="K460">
            <v>4.1522491349480966</v>
          </cell>
          <cell r="L460">
            <v>66</v>
          </cell>
          <cell r="M460">
            <v>5.1927616050354048</v>
          </cell>
          <cell r="N460">
            <v>19</v>
          </cell>
          <cell r="O460">
            <v>3.9014373716632447</v>
          </cell>
          <cell r="P460">
            <v>22</v>
          </cell>
          <cell r="Q460">
            <v>5.3789731051344738</v>
          </cell>
          <cell r="R460">
            <v>527</v>
          </cell>
          <cell r="S460">
            <v>4.6018162766329018</v>
          </cell>
        </row>
        <row r="461">
          <cell r="A461" t="str">
            <v>i-Septembre</v>
          </cell>
          <cell r="B461">
            <v>308</v>
          </cell>
          <cell r="C461">
            <v>8.3220751148338277</v>
          </cell>
          <cell r="D461">
            <v>162</v>
          </cell>
          <cell r="E461">
            <v>8.3419155509783725</v>
          </cell>
          <cell r="F461">
            <v>128</v>
          </cell>
          <cell r="G461">
            <v>8.9573128061581517</v>
          </cell>
          <cell r="H461">
            <v>112</v>
          </cell>
          <cell r="I461">
            <v>8.3209509658246645</v>
          </cell>
          <cell r="J461">
            <v>90</v>
          </cell>
          <cell r="K461">
            <v>10.380622837370243</v>
          </cell>
          <cell r="L461">
            <v>105</v>
          </cell>
          <cell r="M461">
            <v>8.2612116443745087</v>
          </cell>
          <cell r="N461">
            <v>36</v>
          </cell>
          <cell r="O461">
            <v>7.3921971252566747</v>
          </cell>
          <cell r="P461">
            <v>36</v>
          </cell>
          <cell r="Q461">
            <v>8.8019559902200495</v>
          </cell>
          <cell r="R461">
            <v>977</v>
          </cell>
          <cell r="S461">
            <v>8.5312609151239958</v>
          </cell>
        </row>
        <row r="462">
          <cell r="A462" t="str">
            <v>j-Octobre</v>
          </cell>
          <cell r="B462">
            <v>383</v>
          </cell>
          <cell r="C462">
            <v>10.348554444744664</v>
          </cell>
          <cell r="D462">
            <v>190</v>
          </cell>
          <cell r="E462">
            <v>9.7837281153450064</v>
          </cell>
          <cell r="F462">
            <v>146</v>
          </cell>
          <cell r="G462">
            <v>10.216934919524142</v>
          </cell>
          <cell r="H462">
            <v>137</v>
          </cell>
          <cell r="I462">
            <v>10.178306092124814</v>
          </cell>
          <cell r="J462">
            <v>79</v>
          </cell>
          <cell r="K462">
            <v>9.1118800461361023</v>
          </cell>
          <cell r="L462">
            <v>129</v>
          </cell>
          <cell r="M462">
            <v>10.149488591660111</v>
          </cell>
          <cell r="N462">
            <v>55</v>
          </cell>
          <cell r="O462">
            <v>11.293634496919918</v>
          </cell>
          <cell r="P462">
            <v>34</v>
          </cell>
          <cell r="Q462">
            <v>8.3129584352078236</v>
          </cell>
          <cell r="R462">
            <v>1153</v>
          </cell>
          <cell r="S462">
            <v>10.068110373733846</v>
          </cell>
        </row>
        <row r="463">
          <cell r="A463" t="str">
            <v>k-Novembre</v>
          </cell>
          <cell r="B463">
            <v>326</v>
          </cell>
          <cell r="C463">
            <v>8.808430154012429</v>
          </cell>
          <cell r="D463">
            <v>171</v>
          </cell>
          <cell r="E463">
            <v>8.8053553038105044</v>
          </cell>
          <cell r="F463">
            <v>122</v>
          </cell>
          <cell r="G463">
            <v>8.5374387683694888</v>
          </cell>
          <cell r="H463">
            <v>117</v>
          </cell>
          <cell r="I463">
            <v>8.6924219910846947</v>
          </cell>
          <cell r="J463">
            <v>91</v>
          </cell>
          <cell r="K463">
            <v>10.495963091118799</v>
          </cell>
          <cell r="L463">
            <v>106</v>
          </cell>
          <cell r="M463">
            <v>8.3398898505114083</v>
          </cell>
          <cell r="N463">
            <v>59</v>
          </cell>
          <cell r="O463">
            <v>12.114989733059549</v>
          </cell>
          <cell r="P463">
            <v>42</v>
          </cell>
          <cell r="Q463">
            <v>10.268948655256725</v>
          </cell>
          <cell r="R463">
            <v>1034</v>
          </cell>
          <cell r="S463">
            <v>9.0289905693328674</v>
          </cell>
        </row>
        <row r="464">
          <cell r="A464" t="str">
            <v>l-Décembre</v>
          </cell>
          <cell r="B464">
            <v>427</v>
          </cell>
          <cell r="C464">
            <v>11.537422318292354</v>
          </cell>
          <cell r="D464">
            <v>208</v>
          </cell>
          <cell r="E464">
            <v>10.710607621009268</v>
          </cell>
          <cell r="F464">
            <v>141</v>
          </cell>
          <cell r="G464">
            <v>9.8670398880335899</v>
          </cell>
          <cell r="H464">
            <v>116</v>
          </cell>
          <cell r="I464">
            <v>8.618127786032689</v>
          </cell>
          <cell r="J464">
            <v>68</v>
          </cell>
          <cell r="K464">
            <v>7.8431372549019605</v>
          </cell>
          <cell r="L464">
            <v>133</v>
          </cell>
          <cell r="M464">
            <v>10.464201416207711</v>
          </cell>
          <cell r="N464">
            <v>43</v>
          </cell>
          <cell r="O464">
            <v>8.8295687885010263</v>
          </cell>
          <cell r="P464">
            <v>41</v>
          </cell>
          <cell r="Q464">
            <v>10.024449877750612</v>
          </cell>
          <cell r="R464">
            <v>1177</v>
          </cell>
          <cell r="S464">
            <v>10.277680754453373</v>
          </cell>
        </row>
        <row r="465">
          <cell r="A465" t="str">
            <v>Total</v>
          </cell>
          <cell r="B465">
            <v>3701</v>
          </cell>
          <cell r="C465">
            <v>100</v>
          </cell>
          <cell r="D465">
            <v>1942</v>
          </cell>
          <cell r="E465">
            <v>100</v>
          </cell>
          <cell r="F465">
            <v>1429</v>
          </cell>
          <cell r="G465">
            <v>100</v>
          </cell>
          <cell r="H465">
            <v>1346</v>
          </cell>
          <cell r="I465">
            <v>100</v>
          </cell>
          <cell r="J465">
            <v>867</v>
          </cell>
          <cell r="K465">
            <v>100</v>
          </cell>
          <cell r="L465">
            <v>1271</v>
          </cell>
          <cell r="M465">
            <v>100</v>
          </cell>
          <cell r="N465">
            <v>487</v>
          </cell>
          <cell r="O465">
            <v>100</v>
          </cell>
          <cell r="P465">
            <v>409</v>
          </cell>
          <cell r="Q465">
            <v>100</v>
          </cell>
          <cell r="R465">
            <v>11452</v>
          </cell>
          <cell r="S465">
            <v>100</v>
          </cell>
        </row>
        <row r="468">
          <cell r="A468" t="str">
            <v>5.4.8.  Arbeidsplaatsongevallen volgens maand van het ongeval :  verdeling volgens voorziene graad van blijvende ongeschiktheid - 2019</v>
          </cell>
        </row>
        <row r="469">
          <cell r="D469" t="str">
            <v>Total</v>
          </cell>
        </row>
        <row r="470">
          <cell r="A470" t="str">
            <v>a-Janvier</v>
          </cell>
          <cell r="B470">
            <v>2046</v>
          </cell>
          <cell r="C470">
            <v>17.865874956339503</v>
          </cell>
          <cell r="D470">
            <v>2046</v>
          </cell>
          <cell r="E470">
            <v>17.865874956339503</v>
          </cell>
        </row>
        <row r="471">
          <cell r="A471" t="str">
            <v>b-Février</v>
          </cell>
          <cell r="B471">
            <v>955</v>
          </cell>
          <cell r="C471">
            <v>8.3391547327977644</v>
          </cell>
          <cell r="D471">
            <v>955</v>
          </cell>
          <cell r="E471">
            <v>8.3391547327977644</v>
          </cell>
        </row>
        <row r="472">
          <cell r="A472" t="str">
            <v>c-Mars</v>
          </cell>
          <cell r="B472">
            <v>778</v>
          </cell>
          <cell r="C472">
            <v>6.7935731749912671</v>
          </cell>
          <cell r="D472">
            <v>778</v>
          </cell>
          <cell r="E472">
            <v>6.7935731749912671</v>
          </cell>
        </row>
        <row r="473">
          <cell r="A473" t="str">
            <v>d-Avril</v>
          </cell>
          <cell r="B473">
            <v>660</v>
          </cell>
          <cell r="C473">
            <v>5.7631854697869365</v>
          </cell>
          <cell r="D473">
            <v>660</v>
          </cell>
          <cell r="E473">
            <v>5.7631854697869365</v>
          </cell>
        </row>
        <row r="474">
          <cell r="A474" t="str">
            <v>e-Mai</v>
          </cell>
          <cell r="B474">
            <v>848</v>
          </cell>
          <cell r="C474">
            <v>7.4048201187565486</v>
          </cell>
          <cell r="D474">
            <v>848</v>
          </cell>
          <cell r="E474">
            <v>7.4048201187565486</v>
          </cell>
        </row>
        <row r="475">
          <cell r="A475" t="str">
            <v>f-Juin</v>
          </cell>
          <cell r="B475">
            <v>800</v>
          </cell>
          <cell r="C475">
            <v>6.9856793573174993</v>
          </cell>
          <cell r="D475">
            <v>800</v>
          </cell>
          <cell r="E475">
            <v>6.9856793573174993</v>
          </cell>
        </row>
        <row r="476">
          <cell r="A476" t="str">
            <v>g-Juillet</v>
          </cell>
          <cell r="B476">
            <v>497</v>
          </cell>
          <cell r="C476">
            <v>4.3398533007334965</v>
          </cell>
          <cell r="D476">
            <v>497</v>
          </cell>
          <cell r="E476">
            <v>4.3398533007334965</v>
          </cell>
        </row>
        <row r="477">
          <cell r="A477" t="str">
            <v>h-Août</v>
          </cell>
          <cell r="B477">
            <v>527</v>
          </cell>
          <cell r="C477">
            <v>4.6018162766329018</v>
          </cell>
          <cell r="D477">
            <v>527</v>
          </cell>
          <cell r="E477">
            <v>4.6018162766329018</v>
          </cell>
        </row>
        <row r="478">
          <cell r="A478" t="str">
            <v>i-Septembre</v>
          </cell>
          <cell r="B478">
            <v>977</v>
          </cell>
          <cell r="C478">
            <v>8.5312609151239958</v>
          </cell>
          <cell r="D478">
            <v>977</v>
          </cell>
          <cell r="E478">
            <v>8.5312609151239958</v>
          </cell>
        </row>
        <row r="479">
          <cell r="A479" t="str">
            <v>j-Octobre</v>
          </cell>
          <cell r="B479">
            <v>1153</v>
          </cell>
          <cell r="C479">
            <v>10.068110373733846</v>
          </cell>
          <cell r="D479">
            <v>1153</v>
          </cell>
          <cell r="E479">
            <v>10.068110373733846</v>
          </cell>
        </row>
        <row r="480">
          <cell r="A480" t="str">
            <v>k-Novembre</v>
          </cell>
          <cell r="B480">
            <v>1034</v>
          </cell>
          <cell r="C480">
            <v>9.0289905693328674</v>
          </cell>
          <cell r="D480">
            <v>1034</v>
          </cell>
          <cell r="E480">
            <v>9.0289905693328674</v>
          </cell>
        </row>
        <row r="481">
          <cell r="A481" t="str">
            <v>l-Décembre</v>
          </cell>
          <cell r="B481">
            <v>1177</v>
          </cell>
          <cell r="C481">
            <v>10.277680754453373</v>
          </cell>
          <cell r="D481">
            <v>1177</v>
          </cell>
          <cell r="E481">
            <v>10.277680754453373</v>
          </cell>
        </row>
        <row r="482">
          <cell r="A482" t="str">
            <v>Total</v>
          </cell>
          <cell r="B482">
            <v>11452</v>
          </cell>
          <cell r="C482">
            <v>100</v>
          </cell>
          <cell r="D482">
            <v>11452</v>
          </cell>
          <cell r="E482">
            <v>100</v>
          </cell>
        </row>
        <row r="485">
          <cell r="A485" t="str">
            <v>5.5.1.  Arbeidsplaatsongevallen volgens provincie en gewest van het ongeval : evolutie 2011 - 2019</v>
          </cell>
        </row>
        <row r="486">
          <cell r="B486" t="str">
            <v>Total</v>
          </cell>
        </row>
        <row r="487">
          <cell r="A487" t="str">
            <v>a-Bruxelles - Brussel</v>
          </cell>
          <cell r="B487">
            <v>1478</v>
          </cell>
          <cell r="C487">
            <v>12.906042612644081</v>
          </cell>
        </row>
        <row r="488">
          <cell r="A488" t="str">
            <v>b-Antwerpen</v>
          </cell>
          <cell r="B488">
            <v>1403</v>
          </cell>
          <cell r="C488">
            <v>12.251135172895566</v>
          </cell>
        </row>
        <row r="489">
          <cell r="A489" t="str">
            <v>c-Limburg</v>
          </cell>
          <cell r="B489">
            <v>463</v>
          </cell>
          <cell r="C489">
            <v>4.0429619280475029</v>
          </cell>
        </row>
        <row r="490">
          <cell r="A490" t="str">
            <v>d-Oost-Vlaanderen</v>
          </cell>
          <cell r="B490">
            <v>1191</v>
          </cell>
          <cell r="C490">
            <v>10.399930143206426</v>
          </cell>
        </row>
        <row r="491">
          <cell r="A491" t="str">
            <v>e-Vlaams-Brabant</v>
          </cell>
          <cell r="B491">
            <v>719</v>
          </cell>
          <cell r="C491">
            <v>6.2783793223891022</v>
          </cell>
        </row>
        <row r="492">
          <cell r="A492" t="str">
            <v>f-West-Vlaanderen</v>
          </cell>
          <cell r="B492">
            <v>723</v>
          </cell>
          <cell r="C492">
            <v>6.3133077191756897</v>
          </cell>
        </row>
        <row r="493">
          <cell r="A493" t="str">
            <v>g-Brabant Wallon</v>
          </cell>
          <cell r="B493">
            <v>261</v>
          </cell>
          <cell r="C493">
            <v>2.2790778903248343</v>
          </cell>
        </row>
        <row r="494">
          <cell r="A494" t="str">
            <v>h-Hainaut</v>
          </cell>
          <cell r="B494">
            <v>811</v>
          </cell>
          <cell r="C494">
            <v>7.0817324484806132</v>
          </cell>
        </row>
        <row r="495">
          <cell r="A495" t="str">
            <v>i-Liège</v>
          </cell>
          <cell r="B495">
            <v>781</v>
          </cell>
          <cell r="C495">
            <v>6.8197694725812088</v>
          </cell>
        </row>
        <row r="496">
          <cell r="A496" t="str">
            <v>j-Luxembourg</v>
          </cell>
          <cell r="B496">
            <v>105</v>
          </cell>
          <cell r="C496">
            <v>0.91687041564792182</v>
          </cell>
        </row>
        <row r="497">
          <cell r="A497" t="str">
            <v>k-Namur</v>
          </cell>
          <cell r="B497">
            <v>381</v>
          </cell>
          <cell r="C497">
            <v>3.3269297939224587</v>
          </cell>
        </row>
        <row r="498">
          <cell r="A498" t="str">
            <v>l-Buitenland</v>
          </cell>
          <cell r="B498">
            <v>15</v>
          </cell>
          <cell r="C498">
            <v>0.1309814879497031</v>
          </cell>
        </row>
        <row r="499">
          <cell r="A499" t="str">
            <v>n-Inconnu-1</v>
          </cell>
          <cell r="B499">
            <v>3119</v>
          </cell>
          <cell r="C499">
            <v>27.235417394341599</v>
          </cell>
        </row>
        <row r="500">
          <cell r="A500" t="str">
            <v>n-Inconnu-3</v>
          </cell>
          <cell r="B500">
            <v>2</v>
          </cell>
          <cell r="C500">
            <v>1.7464198393293748E-2</v>
          </cell>
        </row>
        <row r="501">
          <cell r="A501" t="str">
            <v>Total</v>
          </cell>
          <cell r="B501">
            <v>11452</v>
          </cell>
          <cell r="C501">
            <v>100</v>
          </cell>
        </row>
        <row r="504">
          <cell r="A504" t="str">
            <v>5.5.2.  Arbeidsplaatsongevallen volgens provincie en gewest van het ongeval : verdeling volgens gevolgen- 2019</v>
          </cell>
        </row>
        <row r="505">
          <cell r="B505" t="str">
            <v>1-CSS</v>
          </cell>
          <cell r="D505" t="str">
            <v>2-IT</v>
          </cell>
          <cell r="F505" t="str">
            <v>3-IP</v>
          </cell>
          <cell r="H505" t="str">
            <v>4-Mortel</v>
          </cell>
          <cell r="J505" t="str">
            <v>Total</v>
          </cell>
        </row>
        <row r="506">
          <cell r="A506" t="str">
            <v>a-Bruxelles - Brussel</v>
          </cell>
          <cell r="B506">
            <v>400</v>
          </cell>
          <cell r="C506">
            <v>11.823825007389893</v>
          </cell>
          <cell r="D506">
            <v>1017</v>
          </cell>
          <cell r="E506">
            <v>13.29933307179286</v>
          </cell>
          <cell r="F506">
            <v>60</v>
          </cell>
          <cell r="G506">
            <v>14.598540145985401</v>
          </cell>
          <cell r="H506">
            <v>1</v>
          </cell>
          <cell r="I506">
            <v>9.0909090909090917</v>
          </cell>
          <cell r="J506">
            <v>1478</v>
          </cell>
          <cell r="K506">
            <v>12.906042612644081</v>
          </cell>
        </row>
        <row r="507">
          <cell r="A507" t="str">
            <v>b-Antwerpen</v>
          </cell>
          <cell r="B507">
            <v>332</v>
          </cell>
          <cell r="C507">
            <v>9.8137747561336077</v>
          </cell>
          <cell r="D507">
            <v>1033</v>
          </cell>
          <cell r="E507">
            <v>13.508565450503465</v>
          </cell>
          <cell r="F507">
            <v>38</v>
          </cell>
          <cell r="G507">
            <v>9.2457420924574212</v>
          </cell>
          <cell r="H507">
            <v>0</v>
          </cell>
          <cell r="I507">
            <v>0</v>
          </cell>
          <cell r="J507">
            <v>1403</v>
          </cell>
          <cell r="K507">
            <v>12.251135172895566</v>
          </cell>
        </row>
        <row r="508">
          <cell r="A508" t="str">
            <v>c-Limburg</v>
          </cell>
          <cell r="B508">
            <v>115</v>
          </cell>
          <cell r="C508">
            <v>3.3993496896245938</v>
          </cell>
          <cell r="D508">
            <v>335</v>
          </cell>
          <cell r="E508">
            <v>4.3808029292533019</v>
          </cell>
          <cell r="F508">
            <v>13</v>
          </cell>
          <cell r="G508">
            <v>3.1630170316301705</v>
          </cell>
          <cell r="H508">
            <v>0</v>
          </cell>
          <cell r="I508">
            <v>0</v>
          </cell>
          <cell r="J508">
            <v>463</v>
          </cell>
          <cell r="K508">
            <v>4.0429619280475029</v>
          </cell>
        </row>
        <row r="509">
          <cell r="A509" t="str">
            <v>d-Oost-Vlaanderen</v>
          </cell>
          <cell r="B509">
            <v>306</v>
          </cell>
          <cell r="C509">
            <v>9.0452261306532673</v>
          </cell>
          <cell r="D509">
            <v>839</v>
          </cell>
          <cell r="E509">
            <v>10.971622858637375</v>
          </cell>
          <cell r="F509">
            <v>46</v>
          </cell>
          <cell r="G509">
            <v>11.192214111922139</v>
          </cell>
          <cell r="H509">
            <v>0</v>
          </cell>
          <cell r="I509">
            <v>0</v>
          </cell>
          <cell r="J509">
            <v>1191</v>
          </cell>
          <cell r="K509">
            <v>10.399930143206426</v>
          </cell>
        </row>
        <row r="510">
          <cell r="A510" t="str">
            <v>e-Vlaams-Brabant</v>
          </cell>
          <cell r="B510">
            <v>196</v>
          </cell>
          <cell r="C510">
            <v>5.7936742536210462</v>
          </cell>
          <cell r="D510">
            <v>497</v>
          </cell>
          <cell r="E510">
            <v>6.4992807636981835</v>
          </cell>
          <cell r="F510">
            <v>26</v>
          </cell>
          <cell r="G510">
            <v>6.3260340632603409</v>
          </cell>
          <cell r="H510">
            <v>0</v>
          </cell>
          <cell r="I510">
            <v>0</v>
          </cell>
          <cell r="J510">
            <v>719</v>
          </cell>
          <cell r="K510">
            <v>6.2783793223891022</v>
          </cell>
        </row>
        <row r="511">
          <cell r="A511" t="str">
            <v>f-West-Vlaanderen</v>
          </cell>
          <cell r="B511">
            <v>201</v>
          </cell>
          <cell r="C511">
            <v>5.9414720662134197</v>
          </cell>
          <cell r="D511">
            <v>505</v>
          </cell>
          <cell r="E511">
            <v>6.6038969530534857</v>
          </cell>
          <cell r="F511">
            <v>16</v>
          </cell>
          <cell r="G511">
            <v>3.8929440389294405</v>
          </cell>
          <cell r="H511">
            <v>1</v>
          </cell>
          <cell r="I511">
            <v>9.0909090909090917</v>
          </cell>
          <cell r="J511">
            <v>723</v>
          </cell>
          <cell r="K511">
            <v>6.3133077191756897</v>
          </cell>
        </row>
        <row r="512">
          <cell r="A512" t="str">
            <v>g-Brabant Wallon</v>
          </cell>
          <cell r="B512">
            <v>65</v>
          </cell>
          <cell r="C512">
            <v>1.9213715637008573</v>
          </cell>
          <cell r="D512">
            <v>189</v>
          </cell>
          <cell r="E512">
            <v>2.4715574735190269</v>
          </cell>
          <cell r="F512">
            <v>7</v>
          </cell>
          <cell r="G512">
            <v>1.7031630170316303</v>
          </cell>
          <cell r="H512">
            <v>0</v>
          </cell>
          <cell r="I512">
            <v>0</v>
          </cell>
          <cell r="J512">
            <v>261</v>
          </cell>
          <cell r="K512">
            <v>2.2790778903248343</v>
          </cell>
        </row>
        <row r="513">
          <cell r="A513" t="str">
            <v>h-Hainaut</v>
          </cell>
          <cell r="B513">
            <v>143</v>
          </cell>
          <cell r="C513">
            <v>4.2270174401418856</v>
          </cell>
          <cell r="D513">
            <v>617</v>
          </cell>
          <cell r="E513">
            <v>8.0685236040277228</v>
          </cell>
          <cell r="F513">
            <v>49</v>
          </cell>
          <cell r="G513">
            <v>11.922141119221413</v>
          </cell>
          <cell r="H513">
            <v>2</v>
          </cell>
          <cell r="I513">
            <v>18.181818181818183</v>
          </cell>
          <cell r="J513">
            <v>811</v>
          </cell>
          <cell r="K513">
            <v>7.0817324484806132</v>
          </cell>
        </row>
        <row r="514">
          <cell r="A514" t="str">
            <v>i-Liège</v>
          </cell>
          <cell r="B514">
            <v>169</v>
          </cell>
          <cell r="C514">
            <v>4.9955660656222287</v>
          </cell>
          <cell r="D514">
            <v>576</v>
          </cell>
          <cell r="E514">
            <v>7.5323656335817972</v>
          </cell>
          <cell r="F514">
            <v>34</v>
          </cell>
          <cell r="G514">
            <v>8.2725060827250605</v>
          </cell>
          <cell r="H514">
            <v>2</v>
          </cell>
          <cell r="I514">
            <v>18.181818181818183</v>
          </cell>
          <cell r="J514">
            <v>781</v>
          </cell>
          <cell r="K514">
            <v>6.8197694725812088</v>
          </cell>
        </row>
        <row r="515">
          <cell r="A515" t="str">
            <v>j-Luxembourg</v>
          </cell>
          <cell r="B515">
            <v>18</v>
          </cell>
          <cell r="C515">
            <v>0.532072125332545</v>
          </cell>
          <cell r="D515">
            <v>79</v>
          </cell>
          <cell r="E515">
            <v>1.0330848698836146</v>
          </cell>
          <cell r="F515">
            <v>6</v>
          </cell>
          <cell r="G515">
            <v>1.4598540145985401</v>
          </cell>
          <cell r="H515">
            <v>2</v>
          </cell>
          <cell r="I515">
            <v>18.181818181818183</v>
          </cell>
          <cell r="J515">
            <v>105</v>
          </cell>
          <cell r="K515">
            <v>0.91687041564792182</v>
          </cell>
        </row>
        <row r="516">
          <cell r="A516" t="str">
            <v>k-Namur</v>
          </cell>
          <cell r="B516">
            <v>82</v>
          </cell>
          <cell r="C516">
            <v>2.4238841265149276</v>
          </cell>
          <cell r="D516">
            <v>285</v>
          </cell>
          <cell r="E516">
            <v>3.7269517457826593</v>
          </cell>
          <cell r="F516">
            <v>13</v>
          </cell>
          <cell r="G516">
            <v>3.1630170316301705</v>
          </cell>
          <cell r="H516">
            <v>1</v>
          </cell>
          <cell r="I516">
            <v>9.0909090909090917</v>
          </cell>
          <cell r="J516">
            <v>381</v>
          </cell>
          <cell r="K516">
            <v>3.3269297939224587</v>
          </cell>
        </row>
        <row r="517">
          <cell r="A517" t="str">
            <v>l-Buitenland</v>
          </cell>
          <cell r="B517">
            <v>3</v>
          </cell>
          <cell r="C517">
            <v>8.8678687555424171E-2</v>
          </cell>
          <cell r="D517">
            <v>10</v>
          </cell>
          <cell r="E517">
            <v>0.13077023669412843</v>
          </cell>
          <cell r="F517">
            <v>2</v>
          </cell>
          <cell r="G517">
            <v>0.48661800486618007</v>
          </cell>
          <cell r="H517">
            <v>0</v>
          </cell>
          <cell r="I517">
            <v>0</v>
          </cell>
          <cell r="J517">
            <v>15</v>
          </cell>
          <cell r="K517">
            <v>0.1309814879497031</v>
          </cell>
        </row>
        <row r="518">
          <cell r="A518" t="str">
            <v>n-Inconnu-1</v>
          </cell>
          <cell r="B518">
            <v>1353</v>
          </cell>
          <cell r="C518">
            <v>39.994088087496301</v>
          </cell>
          <cell r="D518">
            <v>1663</v>
          </cell>
          <cell r="E518">
            <v>21.747090362233557</v>
          </cell>
          <cell r="F518">
            <v>101</v>
          </cell>
          <cell r="G518">
            <v>24.574209245742097</v>
          </cell>
          <cell r="H518">
            <v>2</v>
          </cell>
          <cell r="I518">
            <v>18.181818181818183</v>
          </cell>
          <cell r="J518">
            <v>3119</v>
          </cell>
          <cell r="K518">
            <v>27.235417394341599</v>
          </cell>
        </row>
        <row r="519">
          <cell r="A519" t="str">
            <v>n-Inconnu-3</v>
          </cell>
          <cell r="B519">
            <v>0</v>
          </cell>
          <cell r="C519">
            <v>0</v>
          </cell>
          <cell r="D519">
            <v>2</v>
          </cell>
          <cell r="E519">
            <v>2.6154047338825683E-2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2</v>
          </cell>
          <cell r="K519">
            <v>1.7464198393293748E-2</v>
          </cell>
        </row>
        <row r="520">
          <cell r="A520" t="str">
            <v>Total</v>
          </cell>
          <cell r="B520">
            <v>3383</v>
          </cell>
          <cell r="C520">
            <v>100</v>
          </cell>
          <cell r="D520">
            <v>7647</v>
          </cell>
          <cell r="E520">
            <v>100</v>
          </cell>
          <cell r="F520">
            <v>411</v>
          </cell>
          <cell r="G520">
            <v>100</v>
          </cell>
          <cell r="H520">
            <v>11</v>
          </cell>
          <cell r="I520">
            <v>100</v>
          </cell>
          <cell r="J520">
            <v>11452</v>
          </cell>
          <cell r="K520">
            <v>100</v>
          </cell>
        </row>
        <row r="521">
          <cell r="A521" t="str">
            <v>5.5.3.  Arbeidsplaatsongevallen volgens provincie en gewest van het ongeval  : verdeling volgens gevolgen en geslacht - 2019</v>
          </cell>
        </row>
        <row r="523">
          <cell r="B523" t="str">
            <v>1-CSS</v>
          </cell>
          <cell r="D523" t="str">
            <v>2-IT</v>
          </cell>
          <cell r="F523" t="str">
            <v>3-IP</v>
          </cell>
          <cell r="H523" t="str">
            <v>4-Mortel</v>
          </cell>
          <cell r="J523" t="str">
            <v>Total Femme</v>
          </cell>
          <cell r="L523" t="str">
            <v>1-CSS</v>
          </cell>
          <cell r="N523" t="str">
            <v>2-IT</v>
          </cell>
          <cell r="P523" t="str">
            <v>3-IP</v>
          </cell>
          <cell r="R523" t="str">
            <v>4-Mortel</v>
          </cell>
          <cell r="T523" t="str">
            <v>Total Homme</v>
          </cell>
        </row>
        <row r="524">
          <cell r="A524" t="str">
            <v>a-Bruxelles - Brussel</v>
          </cell>
          <cell r="B524">
            <v>253</v>
          </cell>
          <cell r="C524">
            <v>11.169977924944812</v>
          </cell>
          <cell r="D524">
            <v>629</v>
          </cell>
          <cell r="E524">
            <v>13.071487946799669</v>
          </cell>
          <cell r="F524">
            <v>36</v>
          </cell>
          <cell r="G524">
            <v>14.285714285714285</v>
          </cell>
          <cell r="H524">
            <v>0</v>
          </cell>
          <cell r="I524">
            <v>0</v>
          </cell>
          <cell r="J524">
            <v>918</v>
          </cell>
          <cell r="K524">
            <v>12.520458265139119</v>
          </cell>
          <cell r="L524">
            <v>147</v>
          </cell>
          <cell r="M524">
            <v>13.148479427549194</v>
          </cell>
          <cell r="N524">
            <v>388</v>
          </cell>
          <cell r="O524">
            <v>13.686067019400353</v>
          </cell>
          <cell r="P524">
            <v>24</v>
          </cell>
          <cell r="Q524">
            <v>15.09433962264151</v>
          </cell>
          <cell r="R524">
            <v>1</v>
          </cell>
          <cell r="S524">
            <v>12.5</v>
          </cell>
          <cell r="T524">
            <v>560</v>
          </cell>
          <cell r="U524">
            <v>13.592233009708737</v>
          </cell>
        </row>
        <row r="525">
          <cell r="A525" t="str">
            <v>b-Antwerpen</v>
          </cell>
          <cell r="B525">
            <v>209</v>
          </cell>
          <cell r="C525">
            <v>9.2273730684326711</v>
          </cell>
          <cell r="D525">
            <v>557</v>
          </cell>
          <cell r="E525">
            <v>11.57522859517872</v>
          </cell>
          <cell r="F525">
            <v>18</v>
          </cell>
          <cell r="G525">
            <v>7.1428571428571423</v>
          </cell>
          <cell r="H525">
            <v>0</v>
          </cell>
          <cell r="I525">
            <v>0</v>
          </cell>
          <cell r="J525">
            <v>784</v>
          </cell>
          <cell r="K525">
            <v>10.692853246044736</v>
          </cell>
          <cell r="L525">
            <v>123</v>
          </cell>
          <cell r="M525">
            <v>11.001788908765652</v>
          </cell>
          <cell r="N525">
            <v>476</v>
          </cell>
          <cell r="O525">
            <v>16.790123456790123</v>
          </cell>
          <cell r="P525">
            <v>20</v>
          </cell>
          <cell r="Q525">
            <v>12.578616352201259</v>
          </cell>
          <cell r="R525">
            <v>0</v>
          </cell>
          <cell r="S525">
            <v>0</v>
          </cell>
          <cell r="T525">
            <v>619</v>
          </cell>
          <cell r="U525">
            <v>15.024271844660195</v>
          </cell>
        </row>
        <row r="526">
          <cell r="A526" t="str">
            <v>c-Limburg</v>
          </cell>
          <cell r="B526">
            <v>70</v>
          </cell>
          <cell r="C526">
            <v>3.0905077262693159</v>
          </cell>
          <cell r="D526">
            <v>209</v>
          </cell>
          <cell r="E526">
            <v>4.3433083956774734</v>
          </cell>
          <cell r="F526">
            <v>7</v>
          </cell>
          <cell r="G526">
            <v>2.7777777777777777</v>
          </cell>
          <cell r="H526">
            <v>0</v>
          </cell>
          <cell r="I526">
            <v>0</v>
          </cell>
          <cell r="J526">
            <v>286</v>
          </cell>
          <cell r="K526">
            <v>3.9007092198581561</v>
          </cell>
          <cell r="L526">
            <v>45</v>
          </cell>
          <cell r="M526">
            <v>4.0250447227191417</v>
          </cell>
          <cell r="N526">
            <v>126</v>
          </cell>
          <cell r="O526">
            <v>4.4444444444444446</v>
          </cell>
          <cell r="P526">
            <v>6</v>
          </cell>
          <cell r="Q526">
            <v>3.7735849056603774</v>
          </cell>
          <cell r="R526">
            <v>0</v>
          </cell>
          <cell r="S526">
            <v>0</v>
          </cell>
          <cell r="T526">
            <v>177</v>
          </cell>
          <cell r="U526">
            <v>4.2961165048543695</v>
          </cell>
        </row>
        <row r="527">
          <cell r="A527" t="str">
            <v>d-Oost-Vlaanderen</v>
          </cell>
          <cell r="B527">
            <v>197</v>
          </cell>
          <cell r="C527">
            <v>8.6975717439293589</v>
          </cell>
          <cell r="D527">
            <v>517</v>
          </cell>
          <cell r="E527">
            <v>10.743973399833749</v>
          </cell>
          <cell r="F527">
            <v>35</v>
          </cell>
          <cell r="G527">
            <v>13.888888888888889</v>
          </cell>
          <cell r="H527">
            <v>0</v>
          </cell>
          <cell r="I527">
            <v>0</v>
          </cell>
          <cell r="J527">
            <v>749</v>
          </cell>
          <cell r="K527">
            <v>10.215493726132024</v>
          </cell>
          <cell r="L527">
            <v>109</v>
          </cell>
          <cell r="M527">
            <v>9.7495527728085865</v>
          </cell>
          <cell r="N527">
            <v>322</v>
          </cell>
          <cell r="O527">
            <v>11.358024691358025</v>
          </cell>
          <cell r="P527">
            <v>11</v>
          </cell>
          <cell r="Q527">
            <v>6.9182389937106912</v>
          </cell>
          <cell r="R527">
            <v>0</v>
          </cell>
          <cell r="S527">
            <v>0</v>
          </cell>
          <cell r="T527">
            <v>442</v>
          </cell>
          <cell r="U527">
            <v>10.728155339805825</v>
          </cell>
        </row>
        <row r="528">
          <cell r="A528" t="str">
            <v>e-Vlaams-Brabant</v>
          </cell>
          <cell r="B528">
            <v>117</v>
          </cell>
          <cell r="C528">
            <v>5.1655629139072845</v>
          </cell>
          <cell r="D528">
            <v>256</v>
          </cell>
          <cell r="E528">
            <v>5.320033250207814</v>
          </cell>
          <cell r="F528">
            <v>11</v>
          </cell>
          <cell r="G528">
            <v>4.3650793650793647</v>
          </cell>
          <cell r="H528">
            <v>0</v>
          </cell>
          <cell r="I528">
            <v>0</v>
          </cell>
          <cell r="J528">
            <v>384</v>
          </cell>
          <cell r="K528">
            <v>5.2373158756137483</v>
          </cell>
          <cell r="L528">
            <v>79</v>
          </cell>
          <cell r="M528">
            <v>7.0661896243291595</v>
          </cell>
          <cell r="N528">
            <v>241</v>
          </cell>
          <cell r="O528">
            <v>8.5008818342151677</v>
          </cell>
          <cell r="P528">
            <v>15</v>
          </cell>
          <cell r="Q528">
            <v>9.433962264150944</v>
          </cell>
          <cell r="R528">
            <v>0</v>
          </cell>
          <cell r="S528">
            <v>0</v>
          </cell>
          <cell r="T528">
            <v>335</v>
          </cell>
          <cell r="U528">
            <v>8.1310679611650496</v>
          </cell>
        </row>
        <row r="529">
          <cell r="A529" t="str">
            <v>f-West-Vlaanderen</v>
          </cell>
          <cell r="B529">
            <v>136</v>
          </cell>
          <cell r="C529">
            <v>6.0044150110375263</v>
          </cell>
          <cell r="D529">
            <v>313</v>
          </cell>
          <cell r="E529">
            <v>6.5045719035743979</v>
          </cell>
          <cell r="F529">
            <v>11</v>
          </cell>
          <cell r="G529">
            <v>4.3650793650793647</v>
          </cell>
          <cell r="H529">
            <v>1</v>
          </cell>
          <cell r="I529">
            <v>33.333333333333329</v>
          </cell>
          <cell r="J529">
            <v>461</v>
          </cell>
          <cell r="K529">
            <v>6.2875068194217132</v>
          </cell>
          <cell r="L529">
            <v>65</v>
          </cell>
          <cell r="M529">
            <v>5.8139534883720918</v>
          </cell>
          <cell r="N529">
            <v>192</v>
          </cell>
          <cell r="O529">
            <v>6.772486772486773</v>
          </cell>
          <cell r="P529">
            <v>5</v>
          </cell>
          <cell r="Q529">
            <v>3.1446540880503147</v>
          </cell>
          <cell r="R529">
            <v>0</v>
          </cell>
          <cell r="S529">
            <v>0</v>
          </cell>
          <cell r="T529">
            <v>262</v>
          </cell>
          <cell r="U529">
            <v>6.3592233009708732</v>
          </cell>
        </row>
        <row r="530">
          <cell r="A530" t="str">
            <v>g-Brabant Wallon</v>
          </cell>
          <cell r="B530">
            <v>40</v>
          </cell>
          <cell r="C530">
            <v>1.7660044150110374</v>
          </cell>
          <cell r="D530">
            <v>117</v>
          </cell>
          <cell r="E530">
            <v>2.4314214463840398</v>
          </cell>
          <cell r="F530">
            <v>4</v>
          </cell>
          <cell r="G530">
            <v>1.5873015873015874</v>
          </cell>
          <cell r="H530">
            <v>0</v>
          </cell>
          <cell r="I530">
            <v>0</v>
          </cell>
          <cell r="J530">
            <v>161</v>
          </cell>
          <cell r="K530">
            <v>2.1958537915984726</v>
          </cell>
          <cell r="L530">
            <v>25</v>
          </cell>
          <cell r="M530">
            <v>2.2361359570661898</v>
          </cell>
          <cell r="N530">
            <v>72</v>
          </cell>
          <cell r="O530">
            <v>2.5396825396825395</v>
          </cell>
          <cell r="P530">
            <v>3</v>
          </cell>
          <cell r="Q530">
            <v>1.8867924528301887</v>
          </cell>
          <cell r="R530">
            <v>0</v>
          </cell>
          <cell r="S530">
            <v>0</v>
          </cell>
          <cell r="T530">
            <v>100</v>
          </cell>
          <cell r="U530">
            <v>2.4271844660194173</v>
          </cell>
        </row>
        <row r="531">
          <cell r="A531" t="str">
            <v>h-Hainaut</v>
          </cell>
          <cell r="B531">
            <v>102</v>
          </cell>
          <cell r="C531">
            <v>4.5033112582781456</v>
          </cell>
          <cell r="D531">
            <v>375</v>
          </cell>
          <cell r="E531">
            <v>7.7930174563591024</v>
          </cell>
          <cell r="F531">
            <v>26</v>
          </cell>
          <cell r="G531">
            <v>10.317460317460316</v>
          </cell>
          <cell r="H531">
            <v>0</v>
          </cell>
          <cell r="I531">
            <v>0</v>
          </cell>
          <cell r="J531">
            <v>503</v>
          </cell>
          <cell r="K531">
            <v>6.8603382433169671</v>
          </cell>
          <cell r="L531">
            <v>41</v>
          </cell>
          <cell r="M531">
            <v>3.6672629695885508</v>
          </cell>
          <cell r="N531">
            <v>242</v>
          </cell>
          <cell r="O531">
            <v>8.5361552028218703</v>
          </cell>
          <cell r="P531">
            <v>23</v>
          </cell>
          <cell r="Q531">
            <v>14.465408805031446</v>
          </cell>
          <cell r="R531">
            <v>2</v>
          </cell>
          <cell r="S531">
            <v>25</v>
          </cell>
          <cell r="T531">
            <v>308</v>
          </cell>
          <cell r="U531">
            <v>7.4757281553398061</v>
          </cell>
        </row>
        <row r="532">
          <cell r="A532" t="str">
            <v>i-Liège</v>
          </cell>
          <cell r="B532">
            <v>116</v>
          </cell>
          <cell r="C532">
            <v>5.1214128035320092</v>
          </cell>
          <cell r="D532">
            <v>396</v>
          </cell>
          <cell r="E532">
            <v>8.2294264339152114</v>
          </cell>
          <cell r="F532">
            <v>22</v>
          </cell>
          <cell r="G532">
            <v>8.7301587301587293</v>
          </cell>
          <cell r="H532">
            <v>0</v>
          </cell>
          <cell r="I532">
            <v>0</v>
          </cell>
          <cell r="J532">
            <v>534</v>
          </cell>
          <cell r="K532">
            <v>7.2831423895253682</v>
          </cell>
          <cell r="L532">
            <v>53</v>
          </cell>
          <cell r="M532">
            <v>4.7406082289803217</v>
          </cell>
          <cell r="N532">
            <v>180</v>
          </cell>
          <cell r="O532">
            <v>6.3492063492063497</v>
          </cell>
          <cell r="P532">
            <v>12</v>
          </cell>
          <cell r="Q532">
            <v>7.5471698113207548</v>
          </cell>
          <cell r="R532">
            <v>2</v>
          </cell>
          <cell r="S532">
            <v>25</v>
          </cell>
          <cell r="T532">
            <v>247</v>
          </cell>
          <cell r="U532">
            <v>5.9951456310679614</v>
          </cell>
        </row>
        <row r="533">
          <cell r="A533" t="str">
            <v>j-Luxembourg</v>
          </cell>
          <cell r="B533">
            <v>15</v>
          </cell>
          <cell r="C533">
            <v>0.66225165562913912</v>
          </cell>
          <cell r="D533">
            <v>47</v>
          </cell>
          <cell r="E533">
            <v>0.97672485453034075</v>
          </cell>
          <cell r="F533">
            <v>3</v>
          </cell>
          <cell r="G533">
            <v>1.1904761904761905</v>
          </cell>
          <cell r="H533">
            <v>2</v>
          </cell>
          <cell r="I533">
            <v>66.666666666666657</v>
          </cell>
          <cell r="J533">
            <v>67</v>
          </cell>
          <cell r="K533">
            <v>0.91380250954719044</v>
          </cell>
          <cell r="L533">
            <v>3</v>
          </cell>
          <cell r="M533">
            <v>0.26833631484794274</v>
          </cell>
          <cell r="N533">
            <v>32</v>
          </cell>
          <cell r="O533">
            <v>1.1287477954144622</v>
          </cell>
          <cell r="P533">
            <v>3</v>
          </cell>
          <cell r="Q533">
            <v>1.8867924528301887</v>
          </cell>
          <cell r="R533">
            <v>0</v>
          </cell>
          <cell r="S533">
            <v>0</v>
          </cell>
          <cell r="T533">
            <v>38</v>
          </cell>
          <cell r="U533">
            <v>0.92233009708737856</v>
          </cell>
        </row>
        <row r="534">
          <cell r="A534" t="str">
            <v>k-Namur</v>
          </cell>
          <cell r="B534">
            <v>47</v>
          </cell>
          <cell r="C534">
            <v>2.075055187637969</v>
          </cell>
          <cell r="D534">
            <v>171</v>
          </cell>
          <cell r="E534">
            <v>3.5536159600997506</v>
          </cell>
          <cell r="F534">
            <v>8</v>
          </cell>
          <cell r="G534">
            <v>3.1746031746031749</v>
          </cell>
          <cell r="H534">
            <v>0</v>
          </cell>
          <cell r="I534">
            <v>0</v>
          </cell>
          <cell r="J534">
            <v>226</v>
          </cell>
          <cell r="K534">
            <v>3.0823786142935079</v>
          </cell>
          <cell r="L534">
            <v>35</v>
          </cell>
          <cell r="M534">
            <v>3.1305903398926653</v>
          </cell>
          <cell r="N534">
            <v>114</v>
          </cell>
          <cell r="O534">
            <v>4.0211640211640214</v>
          </cell>
          <cell r="P534">
            <v>5</v>
          </cell>
          <cell r="Q534">
            <v>3.1446540880503147</v>
          </cell>
          <cell r="R534">
            <v>1</v>
          </cell>
          <cell r="S534">
            <v>12.5</v>
          </cell>
          <cell r="T534">
            <v>155</v>
          </cell>
          <cell r="U534">
            <v>3.762135922330097</v>
          </cell>
        </row>
        <row r="535">
          <cell r="A535" t="str">
            <v>l-Buitenland</v>
          </cell>
          <cell r="B535">
            <v>1</v>
          </cell>
          <cell r="C535">
            <v>4.4150110375275942E-2</v>
          </cell>
          <cell r="D535">
            <v>5</v>
          </cell>
          <cell r="E535">
            <v>0.10390689941812138</v>
          </cell>
          <cell r="F535">
            <v>2</v>
          </cell>
          <cell r="G535">
            <v>0.79365079365079372</v>
          </cell>
          <cell r="H535">
            <v>0</v>
          </cell>
          <cell r="I535">
            <v>0</v>
          </cell>
          <cell r="J535">
            <v>8</v>
          </cell>
          <cell r="K535">
            <v>0.10911074740861974</v>
          </cell>
          <cell r="L535">
            <v>2</v>
          </cell>
          <cell r="M535">
            <v>0.17889087656529518</v>
          </cell>
          <cell r="N535">
            <v>5</v>
          </cell>
          <cell r="O535">
            <v>0.17636684303350969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7</v>
          </cell>
          <cell r="U535">
            <v>0.16990291262135923</v>
          </cell>
        </row>
        <row r="536">
          <cell r="A536" t="str">
            <v>n-Inconnu-1</v>
          </cell>
          <cell r="B536">
            <v>962</v>
          </cell>
          <cell r="C536">
            <v>42.472406181015451</v>
          </cell>
          <cell r="D536">
            <v>1220</v>
          </cell>
          <cell r="E536">
            <v>25.332502078137985</v>
          </cell>
          <cell r="F536">
            <v>69</v>
          </cell>
          <cell r="G536">
            <v>27.380952380952387</v>
          </cell>
          <cell r="H536">
            <v>0</v>
          </cell>
          <cell r="I536">
            <v>0</v>
          </cell>
          <cell r="J536">
            <v>2251</v>
          </cell>
          <cell r="K536">
            <v>30.687397708674304</v>
          </cell>
          <cell r="L536">
            <v>391</v>
          </cell>
          <cell r="M536">
            <v>34.973166368515209</v>
          </cell>
          <cell r="N536">
            <v>445</v>
          </cell>
          <cell r="O536">
            <v>15.661375661375661</v>
          </cell>
          <cell r="P536">
            <v>32</v>
          </cell>
          <cell r="Q536">
            <v>20.125786163522015</v>
          </cell>
          <cell r="R536">
            <v>2</v>
          </cell>
          <cell r="S536">
            <v>25</v>
          </cell>
          <cell r="T536">
            <v>870</v>
          </cell>
          <cell r="U536">
            <v>21.092233009708739</v>
          </cell>
        </row>
        <row r="537">
          <cell r="A537" t="str">
            <v>Total</v>
          </cell>
          <cell r="B537">
            <v>2265</v>
          </cell>
          <cell r="C537">
            <v>100</v>
          </cell>
          <cell r="D537">
            <v>4812</v>
          </cell>
          <cell r="E537">
            <v>100</v>
          </cell>
          <cell r="F537">
            <v>252</v>
          </cell>
          <cell r="G537">
            <v>100</v>
          </cell>
          <cell r="H537">
            <v>3</v>
          </cell>
          <cell r="I537">
            <v>100</v>
          </cell>
          <cell r="J537">
            <v>7332</v>
          </cell>
          <cell r="K537">
            <v>100</v>
          </cell>
          <cell r="L537">
            <v>1118</v>
          </cell>
          <cell r="M537">
            <v>100</v>
          </cell>
          <cell r="N537">
            <v>2835</v>
          </cell>
          <cell r="O537">
            <v>100</v>
          </cell>
          <cell r="P537">
            <v>159</v>
          </cell>
          <cell r="Q537">
            <v>100</v>
          </cell>
          <cell r="R537">
            <v>8</v>
          </cell>
          <cell r="S537">
            <v>100</v>
          </cell>
          <cell r="T537">
            <v>4120</v>
          </cell>
          <cell r="U537">
            <v>100</v>
          </cell>
        </row>
        <row r="540">
          <cell r="A540" t="str">
            <v>5.5.4.  Arbeidsplaatsongevallen volgens provincie en gewest van het ongeval : verdeling volgens gevolgen en generatie in absolute frequentie 2019</v>
          </cell>
        </row>
        <row r="541">
          <cell r="E541" t="str">
            <v>15 - 24 ans</v>
          </cell>
          <cell r="J541" t="str">
            <v>25 - 49 ans</v>
          </cell>
          <cell r="O541" t="str">
            <v>50 ans et plus</v>
          </cell>
          <cell r="P541" t="str">
            <v>Total</v>
          </cell>
        </row>
        <row r="542">
          <cell r="B542" t="str">
            <v>1-CSS</v>
          </cell>
          <cell r="C542" t="str">
            <v>2-IT</v>
          </cell>
          <cell r="D542" t="str">
            <v>3-IP</v>
          </cell>
          <cell r="E542" t="str">
            <v>Total</v>
          </cell>
          <cell r="F542" t="str">
            <v>1-CSS</v>
          </cell>
          <cell r="G542" t="str">
            <v>2-IT</v>
          </cell>
          <cell r="H542" t="str">
            <v>3-IP</v>
          </cell>
          <cell r="I542" t="str">
            <v>4-Mortel</v>
          </cell>
          <cell r="J542" t="str">
            <v>Total</v>
          </cell>
          <cell r="K542" t="str">
            <v>1-CSS</v>
          </cell>
          <cell r="L542" t="str">
            <v>2-IT</v>
          </cell>
          <cell r="M542" t="str">
            <v>3-IP</v>
          </cell>
          <cell r="N542" t="str">
            <v>4-Mortel</v>
          </cell>
          <cell r="O542" t="str">
            <v>Total</v>
          </cell>
        </row>
        <row r="543">
          <cell r="A543" t="str">
            <v>a-Bruxelles - Brussel</v>
          </cell>
          <cell r="B543">
            <v>12</v>
          </cell>
          <cell r="C543">
            <v>41</v>
          </cell>
          <cell r="D543">
            <v>1</v>
          </cell>
          <cell r="E543">
            <v>54</v>
          </cell>
          <cell r="F543">
            <v>245</v>
          </cell>
          <cell r="G543">
            <v>658</v>
          </cell>
          <cell r="H543">
            <v>32</v>
          </cell>
          <cell r="I543">
            <v>1</v>
          </cell>
          <cell r="J543">
            <v>936</v>
          </cell>
          <cell r="K543">
            <v>143</v>
          </cell>
          <cell r="L543">
            <v>318</v>
          </cell>
          <cell r="M543">
            <v>27</v>
          </cell>
          <cell r="N543">
            <v>0</v>
          </cell>
          <cell r="O543">
            <v>488</v>
          </cell>
          <cell r="P543">
            <v>1478</v>
          </cell>
        </row>
        <row r="544">
          <cell r="A544" t="str">
            <v>b-Antwerpen</v>
          </cell>
          <cell r="B544">
            <v>20</v>
          </cell>
          <cell r="C544">
            <v>54</v>
          </cell>
          <cell r="D544">
            <v>0</v>
          </cell>
          <cell r="E544">
            <v>74</v>
          </cell>
          <cell r="F544">
            <v>204</v>
          </cell>
          <cell r="G544">
            <v>641</v>
          </cell>
          <cell r="H544">
            <v>20</v>
          </cell>
          <cell r="I544">
            <v>0</v>
          </cell>
          <cell r="J544">
            <v>865</v>
          </cell>
          <cell r="K544">
            <v>108</v>
          </cell>
          <cell r="L544">
            <v>338</v>
          </cell>
          <cell r="M544">
            <v>18</v>
          </cell>
          <cell r="N544">
            <v>0</v>
          </cell>
          <cell r="O544">
            <v>464</v>
          </cell>
          <cell r="P544">
            <v>1403</v>
          </cell>
        </row>
        <row r="545">
          <cell r="A545" t="str">
            <v>c-Limburg</v>
          </cell>
          <cell r="B545">
            <v>4</v>
          </cell>
          <cell r="C545">
            <v>16</v>
          </cell>
          <cell r="D545">
            <v>0</v>
          </cell>
          <cell r="E545">
            <v>20</v>
          </cell>
          <cell r="F545">
            <v>63</v>
          </cell>
          <cell r="G545">
            <v>179</v>
          </cell>
          <cell r="H545">
            <v>5</v>
          </cell>
          <cell r="I545">
            <v>0</v>
          </cell>
          <cell r="J545">
            <v>247</v>
          </cell>
          <cell r="K545">
            <v>48</v>
          </cell>
          <cell r="L545">
            <v>140</v>
          </cell>
          <cell r="M545">
            <v>8</v>
          </cell>
          <cell r="N545">
            <v>0</v>
          </cell>
          <cell r="O545">
            <v>196</v>
          </cell>
          <cell r="P545">
            <v>463</v>
          </cell>
        </row>
        <row r="546">
          <cell r="A546" t="str">
            <v>d-Oost-Vlaanderen</v>
          </cell>
          <cell r="B546">
            <v>9</v>
          </cell>
          <cell r="C546">
            <v>62</v>
          </cell>
          <cell r="D546">
            <v>0</v>
          </cell>
          <cell r="E546">
            <v>71</v>
          </cell>
          <cell r="F546">
            <v>194</v>
          </cell>
          <cell r="G546">
            <v>496</v>
          </cell>
          <cell r="H546">
            <v>22</v>
          </cell>
          <cell r="I546">
            <v>0</v>
          </cell>
          <cell r="J546">
            <v>712</v>
          </cell>
          <cell r="K546">
            <v>103</v>
          </cell>
          <cell r="L546">
            <v>281</v>
          </cell>
          <cell r="M546">
            <v>24</v>
          </cell>
          <cell r="N546">
            <v>0</v>
          </cell>
          <cell r="O546">
            <v>408</v>
          </cell>
          <cell r="P546">
            <v>1191</v>
          </cell>
        </row>
        <row r="547">
          <cell r="A547" t="str">
            <v>e-Vlaams-Brabant</v>
          </cell>
          <cell r="B547">
            <v>7</v>
          </cell>
          <cell r="C547">
            <v>26</v>
          </cell>
          <cell r="D547">
            <v>0</v>
          </cell>
          <cell r="E547">
            <v>33</v>
          </cell>
          <cell r="F547">
            <v>136</v>
          </cell>
          <cell r="G547">
            <v>316</v>
          </cell>
          <cell r="H547">
            <v>11</v>
          </cell>
          <cell r="I547">
            <v>0</v>
          </cell>
          <cell r="J547">
            <v>463</v>
          </cell>
          <cell r="K547">
            <v>53</v>
          </cell>
          <cell r="L547">
            <v>155</v>
          </cell>
          <cell r="M547">
            <v>15</v>
          </cell>
          <cell r="N547">
            <v>0</v>
          </cell>
          <cell r="O547">
            <v>223</v>
          </cell>
          <cell r="P547">
            <v>719</v>
          </cell>
        </row>
        <row r="548">
          <cell r="A548" t="str">
            <v>f-West-Vlaanderen</v>
          </cell>
          <cell r="B548">
            <v>20</v>
          </cell>
          <cell r="C548">
            <v>40</v>
          </cell>
          <cell r="D548">
            <v>0</v>
          </cell>
          <cell r="E548">
            <v>60</v>
          </cell>
          <cell r="F548">
            <v>112</v>
          </cell>
          <cell r="G548">
            <v>311</v>
          </cell>
          <cell r="H548">
            <v>7</v>
          </cell>
          <cell r="I548">
            <v>1</v>
          </cell>
          <cell r="J548">
            <v>431</v>
          </cell>
          <cell r="K548">
            <v>69</v>
          </cell>
          <cell r="L548">
            <v>154</v>
          </cell>
          <cell r="M548">
            <v>9</v>
          </cell>
          <cell r="N548">
            <v>0</v>
          </cell>
          <cell r="O548">
            <v>232</v>
          </cell>
          <cell r="P548">
            <v>723</v>
          </cell>
        </row>
        <row r="549">
          <cell r="A549" t="str">
            <v>g-Brabant Wallon</v>
          </cell>
          <cell r="B549">
            <v>4</v>
          </cell>
          <cell r="C549">
            <v>9</v>
          </cell>
          <cell r="D549">
            <v>0</v>
          </cell>
          <cell r="E549">
            <v>13</v>
          </cell>
          <cell r="F549">
            <v>40</v>
          </cell>
          <cell r="G549">
            <v>127</v>
          </cell>
          <cell r="H549">
            <v>4</v>
          </cell>
          <cell r="I549">
            <v>0</v>
          </cell>
          <cell r="J549">
            <v>171</v>
          </cell>
          <cell r="K549">
            <v>21</v>
          </cell>
          <cell r="L549">
            <v>53</v>
          </cell>
          <cell r="M549">
            <v>3</v>
          </cell>
          <cell r="N549">
            <v>0</v>
          </cell>
          <cell r="O549">
            <v>77</v>
          </cell>
          <cell r="P549">
            <v>261</v>
          </cell>
        </row>
        <row r="550">
          <cell r="A550" t="str">
            <v>h-Hainaut</v>
          </cell>
          <cell r="B550">
            <v>7</v>
          </cell>
          <cell r="C550">
            <v>35</v>
          </cell>
          <cell r="D550">
            <v>0</v>
          </cell>
          <cell r="E550">
            <v>42</v>
          </cell>
          <cell r="F550">
            <v>86</v>
          </cell>
          <cell r="G550">
            <v>386</v>
          </cell>
          <cell r="H550">
            <v>30</v>
          </cell>
          <cell r="I550">
            <v>1</v>
          </cell>
          <cell r="J550">
            <v>503</v>
          </cell>
          <cell r="K550">
            <v>50</v>
          </cell>
          <cell r="L550">
            <v>196</v>
          </cell>
          <cell r="M550">
            <v>19</v>
          </cell>
          <cell r="N550">
            <v>1</v>
          </cell>
          <cell r="O550">
            <v>266</v>
          </cell>
          <cell r="P550">
            <v>811</v>
          </cell>
        </row>
        <row r="551">
          <cell r="A551" t="str">
            <v>i-Liège</v>
          </cell>
          <cell r="B551">
            <v>10</v>
          </cell>
          <cell r="C551">
            <v>23</v>
          </cell>
          <cell r="D551">
            <v>0</v>
          </cell>
          <cell r="E551">
            <v>33</v>
          </cell>
          <cell r="F551">
            <v>99</v>
          </cell>
          <cell r="G551">
            <v>367</v>
          </cell>
          <cell r="H551">
            <v>17</v>
          </cell>
          <cell r="I551">
            <v>2</v>
          </cell>
          <cell r="J551">
            <v>485</v>
          </cell>
          <cell r="K551">
            <v>60</v>
          </cell>
          <cell r="L551">
            <v>186</v>
          </cell>
          <cell r="M551">
            <v>17</v>
          </cell>
          <cell r="N551">
            <v>0</v>
          </cell>
          <cell r="O551">
            <v>263</v>
          </cell>
          <cell r="P551">
            <v>781</v>
          </cell>
        </row>
        <row r="552">
          <cell r="A552" t="str">
            <v>j-Luxembourg</v>
          </cell>
          <cell r="B552">
            <v>1</v>
          </cell>
          <cell r="C552">
            <v>5</v>
          </cell>
          <cell r="D552">
            <v>0</v>
          </cell>
          <cell r="E552">
            <v>6</v>
          </cell>
          <cell r="F552">
            <v>10</v>
          </cell>
          <cell r="G552">
            <v>60</v>
          </cell>
          <cell r="H552">
            <v>4</v>
          </cell>
          <cell r="I552">
            <v>1</v>
          </cell>
          <cell r="J552">
            <v>75</v>
          </cell>
          <cell r="K552">
            <v>7</v>
          </cell>
          <cell r="L552">
            <v>14</v>
          </cell>
          <cell r="M552">
            <v>2</v>
          </cell>
          <cell r="N552">
            <v>1</v>
          </cell>
          <cell r="O552">
            <v>24</v>
          </cell>
          <cell r="P552">
            <v>105</v>
          </cell>
        </row>
        <row r="553">
          <cell r="A553" t="str">
            <v>k-Namur</v>
          </cell>
          <cell r="B553">
            <v>2</v>
          </cell>
          <cell r="C553">
            <v>21</v>
          </cell>
          <cell r="D553">
            <v>0</v>
          </cell>
          <cell r="E553">
            <v>23</v>
          </cell>
          <cell r="F553">
            <v>53</v>
          </cell>
          <cell r="G553">
            <v>181</v>
          </cell>
          <cell r="H553">
            <v>10</v>
          </cell>
          <cell r="I553">
            <v>1</v>
          </cell>
          <cell r="J553">
            <v>245</v>
          </cell>
          <cell r="K553">
            <v>27</v>
          </cell>
          <cell r="L553">
            <v>83</v>
          </cell>
          <cell r="M553">
            <v>3</v>
          </cell>
          <cell r="N553">
            <v>0</v>
          </cell>
          <cell r="O553">
            <v>113</v>
          </cell>
          <cell r="P553">
            <v>381</v>
          </cell>
        </row>
        <row r="554">
          <cell r="A554" t="str">
            <v>l-Buitenland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3</v>
          </cell>
          <cell r="G554">
            <v>6</v>
          </cell>
          <cell r="H554">
            <v>1</v>
          </cell>
          <cell r="I554">
            <v>0</v>
          </cell>
          <cell r="J554">
            <v>10</v>
          </cell>
          <cell r="K554">
            <v>0</v>
          </cell>
          <cell r="L554">
            <v>4</v>
          </cell>
          <cell r="M554">
            <v>1</v>
          </cell>
          <cell r="N554">
            <v>0</v>
          </cell>
          <cell r="O554">
            <v>5</v>
          </cell>
          <cell r="P554">
            <v>15</v>
          </cell>
        </row>
        <row r="555">
          <cell r="A555" t="str">
            <v>n-Inconnu-1</v>
          </cell>
          <cell r="B555">
            <v>59</v>
          </cell>
          <cell r="C555">
            <v>60</v>
          </cell>
          <cell r="D555">
            <v>0</v>
          </cell>
          <cell r="E555">
            <v>119</v>
          </cell>
          <cell r="F555">
            <v>874</v>
          </cell>
          <cell r="G555">
            <v>1022</v>
          </cell>
          <cell r="H555">
            <v>38</v>
          </cell>
          <cell r="I555">
            <v>1</v>
          </cell>
          <cell r="J555">
            <v>1935</v>
          </cell>
          <cell r="K555">
            <v>420</v>
          </cell>
          <cell r="L555">
            <v>583</v>
          </cell>
          <cell r="M555">
            <v>63</v>
          </cell>
          <cell r="N555">
            <v>1</v>
          </cell>
          <cell r="O555">
            <v>1067</v>
          </cell>
          <cell r="P555">
            <v>3121</v>
          </cell>
        </row>
        <row r="556">
          <cell r="A556" t="str">
            <v>Total</v>
          </cell>
          <cell r="B556">
            <v>155</v>
          </cell>
          <cell r="C556">
            <v>392</v>
          </cell>
          <cell r="D556">
            <v>1</v>
          </cell>
          <cell r="E556">
            <v>548</v>
          </cell>
          <cell r="F556">
            <v>2119</v>
          </cell>
          <cell r="G556">
            <v>4750</v>
          </cell>
          <cell r="H556">
            <v>201</v>
          </cell>
          <cell r="I556">
            <v>8</v>
          </cell>
          <cell r="J556">
            <v>7078</v>
          </cell>
          <cell r="K556">
            <v>1109</v>
          </cell>
          <cell r="L556">
            <v>2505</v>
          </cell>
          <cell r="M556">
            <v>209</v>
          </cell>
          <cell r="N556">
            <v>3</v>
          </cell>
          <cell r="O556">
            <v>3826</v>
          </cell>
          <cell r="P556">
            <v>11452</v>
          </cell>
        </row>
        <row r="559">
          <cell r="A559" t="str">
            <v>5.5.5.  Arbeidsplaatsongevallen volgens provincie en gewest van het ongeval : verdeling volgens gevolgen en generatie in relatieve frequentie 2019</v>
          </cell>
        </row>
        <row r="560">
          <cell r="E560" t="str">
            <v>15 - 24 ans</v>
          </cell>
          <cell r="J560" t="str">
            <v>25 - 49 ans</v>
          </cell>
          <cell r="O560" t="str">
            <v>50 ans et plus</v>
          </cell>
          <cell r="P560" t="str">
            <v>Total</v>
          </cell>
        </row>
        <row r="561">
          <cell r="B561" t="str">
            <v>1-CSS</v>
          </cell>
          <cell r="C561" t="str">
            <v>2-IT</v>
          </cell>
          <cell r="D561" t="str">
            <v>3-IP</v>
          </cell>
          <cell r="E561" t="str">
            <v>Total</v>
          </cell>
          <cell r="F561" t="str">
            <v>1-CSS</v>
          </cell>
          <cell r="G561" t="str">
            <v>2-IT</v>
          </cell>
          <cell r="H561" t="str">
            <v>3-IP</v>
          </cell>
          <cell r="I561" t="str">
            <v>4-Mortel</v>
          </cell>
          <cell r="J561" t="str">
            <v>Total</v>
          </cell>
          <cell r="K561" t="str">
            <v>1-CSS</v>
          </cell>
          <cell r="L561" t="str">
            <v>2-IT</v>
          </cell>
          <cell r="M561" t="str">
            <v>3-IP</v>
          </cell>
          <cell r="N561" t="str">
            <v>4-Mortel</v>
          </cell>
          <cell r="O561" t="str">
            <v>Total</v>
          </cell>
        </row>
        <row r="562">
          <cell r="A562" t="str">
            <v>a-Bruxelles - Brussel</v>
          </cell>
          <cell r="B562">
            <v>7.741935483870968</v>
          </cell>
          <cell r="C562">
            <v>10.459183673469388</v>
          </cell>
          <cell r="D562">
            <v>100</v>
          </cell>
          <cell r="E562">
            <v>9.8540145985401466</v>
          </cell>
          <cell r="F562">
            <v>11.562057574327515</v>
          </cell>
          <cell r="G562">
            <v>13.852631578947369</v>
          </cell>
          <cell r="H562">
            <v>15.920398009950249</v>
          </cell>
          <cell r="I562">
            <v>12.5</v>
          </cell>
          <cell r="J562">
            <v>13.224074597343883</v>
          </cell>
          <cell r="K562">
            <v>12.894499549143374</v>
          </cell>
          <cell r="L562">
            <v>12.694610778443113</v>
          </cell>
          <cell r="M562">
            <v>12.918660287081341</v>
          </cell>
          <cell r="N562">
            <v>0</v>
          </cell>
          <cell r="O562">
            <v>12.754835337166753</v>
          </cell>
          <cell r="P562">
            <v>12.906042612644081</v>
          </cell>
        </row>
        <row r="563">
          <cell r="A563" t="str">
            <v>b-Antwerpen</v>
          </cell>
          <cell r="B563">
            <v>12.903225806451612</v>
          </cell>
          <cell r="C563">
            <v>13.775510204081632</v>
          </cell>
          <cell r="D563">
            <v>0</v>
          </cell>
          <cell r="E563">
            <v>13.503649635036496</v>
          </cell>
          <cell r="F563">
            <v>9.627182633317604</v>
          </cell>
          <cell r="G563">
            <v>13.494736842105262</v>
          </cell>
          <cell r="H563">
            <v>9.9502487562189064</v>
          </cell>
          <cell r="I563">
            <v>0</v>
          </cell>
          <cell r="J563">
            <v>12.220966374682114</v>
          </cell>
          <cell r="K563">
            <v>9.7385031559963942</v>
          </cell>
          <cell r="L563">
            <v>13.493013972055889</v>
          </cell>
          <cell r="M563">
            <v>8.6124401913875595</v>
          </cell>
          <cell r="N563">
            <v>0</v>
          </cell>
          <cell r="O563">
            <v>12.127548353371667</v>
          </cell>
          <cell r="P563">
            <v>12.251135172895566</v>
          </cell>
        </row>
        <row r="564">
          <cell r="A564" t="str">
            <v>c-Limburg</v>
          </cell>
          <cell r="B564">
            <v>2.5806451612903225</v>
          </cell>
          <cell r="C564">
            <v>4.0816326530612246</v>
          </cell>
          <cell r="D564">
            <v>0</v>
          </cell>
          <cell r="E564">
            <v>3.6496350364963503</v>
          </cell>
          <cell r="F564">
            <v>2.9731005191127888</v>
          </cell>
          <cell r="G564">
            <v>3.7684210526315791</v>
          </cell>
          <cell r="H564">
            <v>2.4875621890547266</v>
          </cell>
          <cell r="I564">
            <v>0</v>
          </cell>
          <cell r="J564">
            <v>3.4896863520768577</v>
          </cell>
          <cell r="K564">
            <v>4.3282236248872863</v>
          </cell>
          <cell r="L564">
            <v>5.5888223552894214</v>
          </cell>
          <cell r="M564">
            <v>3.8277511961722492</v>
          </cell>
          <cell r="N564">
            <v>0</v>
          </cell>
          <cell r="O564">
            <v>5.1228437009932044</v>
          </cell>
          <cell r="P564">
            <v>4.0429619280475029</v>
          </cell>
        </row>
        <row r="565">
          <cell r="A565" t="str">
            <v>d-Oost-Vlaanderen</v>
          </cell>
          <cell r="B565">
            <v>5.806451612903226</v>
          </cell>
          <cell r="C565">
            <v>15.816326530612246</v>
          </cell>
          <cell r="D565">
            <v>0</v>
          </cell>
          <cell r="E565">
            <v>12.956204379562045</v>
          </cell>
          <cell r="F565">
            <v>9.1552619159981123</v>
          </cell>
          <cell r="G565">
            <v>10.442105263157893</v>
          </cell>
          <cell r="H565">
            <v>10.945273631840797</v>
          </cell>
          <cell r="I565">
            <v>0</v>
          </cell>
          <cell r="J565">
            <v>10.059338796270133</v>
          </cell>
          <cell r="K565">
            <v>9.2876465284039664</v>
          </cell>
          <cell r="L565">
            <v>11.21756487025948</v>
          </cell>
          <cell r="M565">
            <v>11.483253588516746</v>
          </cell>
          <cell r="N565">
            <v>0</v>
          </cell>
          <cell r="O565">
            <v>10.663878724516467</v>
          </cell>
          <cell r="P565">
            <v>10.399930143206426</v>
          </cell>
        </row>
        <row r="566">
          <cell r="A566" t="str">
            <v>e-Vlaams-Brabant</v>
          </cell>
          <cell r="B566">
            <v>4.5161290322580641</v>
          </cell>
          <cell r="C566">
            <v>6.6326530612244907</v>
          </cell>
          <cell r="D566">
            <v>0</v>
          </cell>
          <cell r="E566">
            <v>6.0218978102189782</v>
          </cell>
          <cell r="F566">
            <v>6.4181217555450694</v>
          </cell>
          <cell r="G566">
            <v>6.6526315789473687</v>
          </cell>
          <cell r="H566">
            <v>5.4726368159203984</v>
          </cell>
          <cell r="I566">
            <v>0</v>
          </cell>
          <cell r="J566">
            <v>6.5413958745408305</v>
          </cell>
          <cell r="K566">
            <v>4.7790802524797114</v>
          </cell>
          <cell r="L566">
            <v>6.1876247504990021</v>
          </cell>
          <cell r="M566">
            <v>7.1770334928229662</v>
          </cell>
          <cell r="N566">
            <v>0</v>
          </cell>
          <cell r="O566">
            <v>5.8285415577626756</v>
          </cell>
          <cell r="P566">
            <v>6.2783793223891022</v>
          </cell>
        </row>
        <row r="567">
          <cell r="A567" t="str">
            <v>f-West-Vlaanderen</v>
          </cell>
          <cell r="B567">
            <v>12.903225806451612</v>
          </cell>
          <cell r="C567">
            <v>10.204081632653061</v>
          </cell>
          <cell r="D567">
            <v>0</v>
          </cell>
          <cell r="E567">
            <v>10.948905109489054</v>
          </cell>
          <cell r="F567">
            <v>5.2855120339782919</v>
          </cell>
          <cell r="G567">
            <v>6.5473684210526297</v>
          </cell>
          <cell r="H567">
            <v>3.4825870646766166</v>
          </cell>
          <cell r="I567">
            <v>12.5</v>
          </cell>
          <cell r="J567">
            <v>6.0892907601017239</v>
          </cell>
          <cell r="K567">
            <v>6.221821460775474</v>
          </cell>
          <cell r="L567">
            <v>6.1477045908183632</v>
          </cell>
          <cell r="M567">
            <v>4.3062200956937797</v>
          </cell>
          <cell r="N567">
            <v>0</v>
          </cell>
          <cell r="O567">
            <v>6.0637741766858335</v>
          </cell>
          <cell r="P567">
            <v>6.3133077191756897</v>
          </cell>
        </row>
        <row r="568">
          <cell r="A568" t="str">
            <v>g-Brabant Wallon</v>
          </cell>
          <cell r="B568">
            <v>2.5806451612903225</v>
          </cell>
          <cell r="C568">
            <v>2.295918367346939</v>
          </cell>
          <cell r="D568">
            <v>0</v>
          </cell>
          <cell r="E568">
            <v>2.3722627737226274</v>
          </cell>
          <cell r="F568">
            <v>1.887682869277961</v>
          </cell>
          <cell r="G568">
            <v>2.6736842105263161</v>
          </cell>
          <cell r="H568">
            <v>1.9900497512437811</v>
          </cell>
          <cell r="I568">
            <v>0</v>
          </cell>
          <cell r="J568">
            <v>2.4159367052839786</v>
          </cell>
          <cell r="K568">
            <v>1.8935978358881875</v>
          </cell>
          <cell r="L568">
            <v>2.1157684630738522</v>
          </cell>
          <cell r="M568">
            <v>1.4354066985645932</v>
          </cell>
          <cell r="N568">
            <v>0</v>
          </cell>
          <cell r="O568">
            <v>2.0125457396759017</v>
          </cell>
          <cell r="P568">
            <v>2.2790778903248343</v>
          </cell>
        </row>
        <row r="569">
          <cell r="A569" t="str">
            <v>h-Hainaut</v>
          </cell>
          <cell r="B569">
            <v>4.5161290322580641</v>
          </cell>
          <cell r="C569">
            <v>8.9285714285714288</v>
          </cell>
          <cell r="D569">
            <v>0</v>
          </cell>
          <cell r="E569">
            <v>7.6642335766423351</v>
          </cell>
          <cell r="F569">
            <v>4.0585181689476171</v>
          </cell>
          <cell r="G569">
            <v>8.1263157894736846</v>
          </cell>
          <cell r="H569">
            <v>14.925373134328357</v>
          </cell>
          <cell r="I569">
            <v>12.5</v>
          </cell>
          <cell r="J569">
            <v>7.1065272675897146</v>
          </cell>
          <cell r="K569">
            <v>4.508566275924256</v>
          </cell>
          <cell r="L569">
            <v>7.8243512974051894</v>
          </cell>
          <cell r="M569">
            <v>9.0909090909090917</v>
          </cell>
          <cell r="N569">
            <v>33.333333333333329</v>
          </cell>
          <cell r="O569">
            <v>6.9524307370622056</v>
          </cell>
          <cell r="P569">
            <v>7.0817324484806132</v>
          </cell>
        </row>
        <row r="570">
          <cell r="A570" t="str">
            <v>i-Liège</v>
          </cell>
          <cell r="B570">
            <v>6.4516129032258061</v>
          </cell>
          <cell r="C570">
            <v>5.8673469387755093</v>
          </cell>
          <cell r="D570">
            <v>0</v>
          </cell>
          <cell r="E570">
            <v>6.0218978102189782</v>
          </cell>
          <cell r="F570">
            <v>4.6720151014629545</v>
          </cell>
          <cell r="G570">
            <v>7.7263157894736842</v>
          </cell>
          <cell r="H570">
            <v>8.4577114427860707</v>
          </cell>
          <cell r="I570">
            <v>25</v>
          </cell>
          <cell r="J570">
            <v>6.8522181407177172</v>
          </cell>
          <cell r="K570">
            <v>5.4102795311091079</v>
          </cell>
          <cell r="L570">
            <v>7.4251497005988032</v>
          </cell>
          <cell r="M570">
            <v>8.133971291866029</v>
          </cell>
          <cell r="N570">
            <v>0</v>
          </cell>
          <cell r="O570">
            <v>6.8740198640878187</v>
          </cell>
          <cell r="P570">
            <v>6.8197694725812088</v>
          </cell>
        </row>
        <row r="571">
          <cell r="A571" t="str">
            <v>j-Luxembourg</v>
          </cell>
          <cell r="B571">
            <v>0.64516129032258063</v>
          </cell>
          <cell r="C571">
            <v>1.2755102040816326</v>
          </cell>
          <cell r="D571">
            <v>0</v>
          </cell>
          <cell r="E571">
            <v>1.0948905109489051</v>
          </cell>
          <cell r="F571">
            <v>0.47192071731949026</v>
          </cell>
          <cell r="G571">
            <v>1.263157894736842</v>
          </cell>
          <cell r="H571">
            <v>1.9900497512437811</v>
          </cell>
          <cell r="I571">
            <v>12.5</v>
          </cell>
          <cell r="J571">
            <v>1.0596213619666572</v>
          </cell>
          <cell r="K571">
            <v>0.63119927862939584</v>
          </cell>
          <cell r="L571">
            <v>0.55888223552894212</v>
          </cell>
          <cell r="M571">
            <v>0.95693779904306231</v>
          </cell>
          <cell r="N571">
            <v>33.333333333333329</v>
          </cell>
          <cell r="O571">
            <v>0.62728698379508629</v>
          </cell>
          <cell r="P571">
            <v>0.91687041564792182</v>
          </cell>
        </row>
        <row r="572">
          <cell r="A572" t="str">
            <v>k-Namur</v>
          </cell>
          <cell r="B572">
            <v>1.2903225806451613</v>
          </cell>
          <cell r="C572">
            <v>5.3571428571428568</v>
          </cell>
          <cell r="D572">
            <v>0</v>
          </cell>
          <cell r="E572">
            <v>4.1970802919708028</v>
          </cell>
          <cell r="F572">
            <v>2.5011798017932985</v>
          </cell>
          <cell r="G572">
            <v>3.810526315789474</v>
          </cell>
          <cell r="H572">
            <v>4.9751243781094532</v>
          </cell>
          <cell r="I572">
            <v>12.5</v>
          </cell>
          <cell r="J572">
            <v>3.4614297824244131</v>
          </cell>
          <cell r="K572">
            <v>2.4346257889990985</v>
          </cell>
          <cell r="L572">
            <v>3.313373253493014</v>
          </cell>
          <cell r="M572">
            <v>1.4354066985645932</v>
          </cell>
          <cell r="N572">
            <v>0</v>
          </cell>
          <cell r="O572">
            <v>2.9534762153685312</v>
          </cell>
          <cell r="P572">
            <v>3.3269297939224587</v>
          </cell>
        </row>
        <row r="573">
          <cell r="A573" t="str">
            <v>l-Buitenland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0.14157621519584712</v>
          </cell>
          <cell r="G573">
            <v>0.12631578947368421</v>
          </cell>
          <cell r="H573">
            <v>0.49751243781094528</v>
          </cell>
          <cell r="I573">
            <v>0</v>
          </cell>
          <cell r="J573">
            <v>0.14128284826222096</v>
          </cell>
          <cell r="K573">
            <v>0</v>
          </cell>
          <cell r="L573">
            <v>0.15968063872255489</v>
          </cell>
          <cell r="M573">
            <v>0.47846889952153115</v>
          </cell>
          <cell r="N573">
            <v>0</v>
          </cell>
          <cell r="O573">
            <v>0.13068478829064298</v>
          </cell>
          <cell r="P573">
            <v>0.1309814879497031</v>
          </cell>
        </row>
        <row r="574">
          <cell r="A574" t="str">
            <v>n-Inconnu-1</v>
          </cell>
          <cell r="B574">
            <v>38.064516129032256</v>
          </cell>
          <cell r="C574">
            <v>15.30612244897959</v>
          </cell>
          <cell r="D574">
            <v>0</v>
          </cell>
          <cell r="E574">
            <v>21.715328467153284</v>
          </cell>
          <cell r="F574">
            <v>41.245870693723454</v>
          </cell>
          <cell r="G574">
            <v>21.494736842105269</v>
          </cell>
          <cell r="H574">
            <v>18.905472636815919</v>
          </cell>
          <cell r="I574">
            <v>12.5</v>
          </cell>
          <cell r="J574">
            <v>27.324102853913534</v>
          </cell>
          <cell r="K574">
            <v>37.871956717763751</v>
          </cell>
          <cell r="L574">
            <v>23.233532934131734</v>
          </cell>
          <cell r="M574">
            <v>30.14354066985646</v>
          </cell>
          <cell r="N574">
            <v>33.333333333333329</v>
          </cell>
          <cell r="O574">
            <v>27.861996863565082</v>
          </cell>
          <cell r="P574">
            <v>27.235417394341599</v>
          </cell>
        </row>
        <row r="575">
          <cell r="A575" t="str">
            <v>n-Inconnu-3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2.1052631578947368E-2</v>
          </cell>
          <cell r="H575">
            <v>0</v>
          </cell>
          <cell r="I575">
            <v>0</v>
          </cell>
          <cell r="J575">
            <v>1.4128284826222097E-2</v>
          </cell>
          <cell r="K575">
            <v>0</v>
          </cell>
          <cell r="L575">
            <v>3.9920159680638723E-2</v>
          </cell>
          <cell r="M575">
            <v>0</v>
          </cell>
          <cell r="N575">
            <v>0</v>
          </cell>
          <cell r="O575">
            <v>2.6136957658128592E-2</v>
          </cell>
          <cell r="P575">
            <v>1.7464198393293748E-2</v>
          </cell>
        </row>
        <row r="576">
          <cell r="A576" t="str">
            <v>Total</v>
          </cell>
          <cell r="B576">
            <v>100</v>
          </cell>
          <cell r="C576">
            <v>100</v>
          </cell>
          <cell r="D576">
            <v>100</v>
          </cell>
          <cell r="E576">
            <v>100</v>
          </cell>
          <cell r="F576">
            <v>100</v>
          </cell>
          <cell r="G576">
            <v>100</v>
          </cell>
          <cell r="H576">
            <v>100</v>
          </cell>
          <cell r="I576">
            <v>100</v>
          </cell>
          <cell r="J576">
            <v>100</v>
          </cell>
          <cell r="K576">
            <v>100</v>
          </cell>
          <cell r="L576">
            <v>100</v>
          </cell>
          <cell r="M576">
            <v>100</v>
          </cell>
          <cell r="N576">
            <v>100</v>
          </cell>
          <cell r="O576">
            <v>100</v>
          </cell>
          <cell r="P576">
            <v>100</v>
          </cell>
        </row>
        <row r="578">
          <cell r="A578" t="str">
            <v>5.5.6.  Arbeidsplaatsongevallen volgens provincie en gewest van het ongeval : verdeling volgens gevolgen en aard van het werk (hoofd-/handarbeid) - 2019</v>
          </cell>
        </row>
        <row r="579">
          <cell r="J579" t="str">
            <v>Andere</v>
          </cell>
          <cell r="R579" t="str">
            <v>Contractueel arbeider</v>
          </cell>
        </row>
        <row r="580">
          <cell r="B580" t="str">
            <v>1-CSS</v>
          </cell>
          <cell r="D580" t="str">
            <v>2-IT</v>
          </cell>
          <cell r="F580" t="str">
            <v>3-IP</v>
          </cell>
          <cell r="H580" t="str">
            <v>4-Mortel</v>
          </cell>
          <cell r="J580" t="str">
            <v>Total</v>
          </cell>
          <cell r="L580" t="str">
            <v>1-CSS</v>
          </cell>
          <cell r="N580" t="str">
            <v>2-IT</v>
          </cell>
          <cell r="P580" t="str">
            <v>3-IP</v>
          </cell>
          <cell r="R580" t="str">
            <v>Total</v>
          </cell>
          <cell r="T580" t="str">
            <v>1-CSS</v>
          </cell>
        </row>
        <row r="581">
          <cell r="A581" t="str">
            <v>a-Bruxelles - Brussel</v>
          </cell>
          <cell r="B581">
            <v>14</v>
          </cell>
          <cell r="C581">
            <v>4.8611111111111116</v>
          </cell>
          <cell r="D581">
            <v>69</v>
          </cell>
          <cell r="E581">
            <v>9.375</v>
          </cell>
          <cell r="F581">
            <v>4</v>
          </cell>
          <cell r="G581">
            <v>12.5</v>
          </cell>
          <cell r="H581">
            <v>0</v>
          </cell>
          <cell r="I581">
            <v>0</v>
          </cell>
          <cell r="J581">
            <v>87</v>
          </cell>
          <cell r="K581">
            <v>8.2152974504249308</v>
          </cell>
          <cell r="L581">
            <v>17</v>
          </cell>
          <cell r="M581">
            <v>12.318840579710148</v>
          </cell>
          <cell r="N581">
            <v>98</v>
          </cell>
          <cell r="O581">
            <v>11.448598130841122</v>
          </cell>
          <cell r="P581">
            <v>12</v>
          </cell>
          <cell r="Q581">
            <v>24.489795918367346</v>
          </cell>
          <cell r="R581">
            <v>127</v>
          </cell>
          <cell r="S581">
            <v>12.17641418983701</v>
          </cell>
          <cell r="T581">
            <v>135</v>
          </cell>
          <cell r="U581">
            <v>16.981132075471699</v>
          </cell>
        </row>
        <row r="582">
          <cell r="A582" t="str">
            <v>b-Antwerpen</v>
          </cell>
          <cell r="B582">
            <v>22</v>
          </cell>
          <cell r="C582">
            <v>7.6388888888888893</v>
          </cell>
          <cell r="D582">
            <v>77</v>
          </cell>
          <cell r="E582">
            <v>10.461956521739131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99</v>
          </cell>
          <cell r="K582">
            <v>9.3484419263456093</v>
          </cell>
          <cell r="L582">
            <v>24</v>
          </cell>
          <cell r="M582">
            <v>17.391304347826086</v>
          </cell>
          <cell r="N582">
            <v>196</v>
          </cell>
          <cell r="O582">
            <v>22.897196261682243</v>
          </cell>
          <cell r="P582">
            <v>7</v>
          </cell>
          <cell r="Q582">
            <v>14.285714285714285</v>
          </cell>
          <cell r="R582">
            <v>227</v>
          </cell>
          <cell r="S582">
            <v>21.764141898370088</v>
          </cell>
          <cell r="T582">
            <v>121</v>
          </cell>
          <cell r="U582">
            <v>15.220125786163521</v>
          </cell>
        </row>
        <row r="583">
          <cell r="A583" t="str">
            <v>c-Limburg</v>
          </cell>
          <cell r="B583">
            <v>3</v>
          </cell>
          <cell r="C583">
            <v>1.0416666666666665</v>
          </cell>
          <cell r="D583">
            <v>12</v>
          </cell>
          <cell r="E583">
            <v>1.6304347826086956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15</v>
          </cell>
          <cell r="K583">
            <v>1.41643059490085</v>
          </cell>
          <cell r="L583">
            <v>8</v>
          </cell>
          <cell r="M583">
            <v>5.7971014492753623</v>
          </cell>
          <cell r="N583">
            <v>55</v>
          </cell>
          <cell r="O583">
            <v>6.4252336448598122</v>
          </cell>
          <cell r="P583">
            <v>2</v>
          </cell>
          <cell r="Q583">
            <v>4.0816326530612246</v>
          </cell>
          <cell r="R583">
            <v>65</v>
          </cell>
          <cell r="S583">
            <v>6.2320230105465013</v>
          </cell>
          <cell r="T583">
            <v>42</v>
          </cell>
          <cell r="U583">
            <v>5.2830188679245289</v>
          </cell>
        </row>
        <row r="584">
          <cell r="A584" t="str">
            <v>d-Oost-Vlaanderen</v>
          </cell>
          <cell r="B584">
            <v>9</v>
          </cell>
          <cell r="C584">
            <v>3.125</v>
          </cell>
          <cell r="D584">
            <v>48</v>
          </cell>
          <cell r="E584">
            <v>6.5217391304347823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57</v>
          </cell>
          <cell r="K584">
            <v>5.3824362606232281</v>
          </cell>
          <cell r="L584">
            <v>13</v>
          </cell>
          <cell r="M584">
            <v>9.4202898550724647</v>
          </cell>
          <cell r="N584">
            <v>138</v>
          </cell>
          <cell r="O584">
            <v>16.121495327102803</v>
          </cell>
          <cell r="P584">
            <v>11</v>
          </cell>
          <cell r="Q584">
            <v>22.448979591836736</v>
          </cell>
          <cell r="R584">
            <v>162</v>
          </cell>
          <cell r="S584">
            <v>15.532118887823588</v>
          </cell>
          <cell r="T584">
            <v>103</v>
          </cell>
          <cell r="U584">
            <v>12.955974842767295</v>
          </cell>
        </row>
        <row r="585">
          <cell r="A585" t="str">
            <v>e-Vlaams-Brabant</v>
          </cell>
          <cell r="B585">
            <v>6</v>
          </cell>
          <cell r="C585">
            <v>2.083333333333333</v>
          </cell>
          <cell r="D585">
            <v>13</v>
          </cell>
          <cell r="E585">
            <v>1.7663043478260869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19</v>
          </cell>
          <cell r="K585">
            <v>1.7941454202077429</v>
          </cell>
          <cell r="L585">
            <v>12</v>
          </cell>
          <cell r="M585">
            <v>8.695652173913043</v>
          </cell>
          <cell r="N585">
            <v>74</v>
          </cell>
          <cell r="O585">
            <v>8.6448598130841123</v>
          </cell>
          <cell r="P585">
            <v>3</v>
          </cell>
          <cell r="Q585">
            <v>6.1224489795918364</v>
          </cell>
          <cell r="R585">
            <v>89</v>
          </cell>
          <cell r="S585">
            <v>8.5330776605944383</v>
          </cell>
          <cell r="T585">
            <v>67</v>
          </cell>
          <cell r="U585">
            <v>8.4276729559748418</v>
          </cell>
        </row>
        <row r="586">
          <cell r="A586" t="str">
            <v>f-West-Vlaanderen</v>
          </cell>
          <cell r="B586">
            <v>9</v>
          </cell>
          <cell r="C586">
            <v>3.125</v>
          </cell>
          <cell r="D586">
            <v>41</v>
          </cell>
          <cell r="E586">
            <v>5.570652173913043</v>
          </cell>
          <cell r="F586">
            <v>1</v>
          </cell>
          <cell r="G586">
            <v>3.125</v>
          </cell>
          <cell r="H586">
            <v>0</v>
          </cell>
          <cell r="I586">
            <v>0</v>
          </cell>
          <cell r="J586">
            <v>51</v>
          </cell>
          <cell r="K586">
            <v>4.8158640226628888</v>
          </cell>
          <cell r="L586">
            <v>22</v>
          </cell>
          <cell r="M586">
            <v>15.942028985507244</v>
          </cell>
          <cell r="N586">
            <v>99</v>
          </cell>
          <cell r="O586">
            <v>11.565420560747663</v>
          </cell>
          <cell r="P586">
            <v>6</v>
          </cell>
          <cell r="Q586">
            <v>12.244897959183673</v>
          </cell>
          <cell r="R586">
            <v>127</v>
          </cell>
          <cell r="S586">
            <v>12.17641418983701</v>
          </cell>
          <cell r="T586">
            <v>69</v>
          </cell>
          <cell r="U586">
            <v>8.6792452830188669</v>
          </cell>
        </row>
        <row r="587">
          <cell r="A587" t="str">
            <v>g-Brabant Wallon</v>
          </cell>
          <cell r="B587">
            <v>5</v>
          </cell>
          <cell r="C587">
            <v>1.7361111111111112</v>
          </cell>
          <cell r="D587">
            <v>16</v>
          </cell>
          <cell r="E587">
            <v>2.1739130434782608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21</v>
          </cell>
          <cell r="K587">
            <v>1.9830028328611897</v>
          </cell>
          <cell r="L587">
            <v>6</v>
          </cell>
          <cell r="M587">
            <v>4.3478260869565215</v>
          </cell>
          <cell r="N587">
            <v>28</v>
          </cell>
          <cell r="O587">
            <v>3.2710280373831773</v>
          </cell>
          <cell r="P587">
            <v>2</v>
          </cell>
          <cell r="Q587">
            <v>4.0816326530612246</v>
          </cell>
          <cell r="R587">
            <v>36</v>
          </cell>
          <cell r="S587">
            <v>3.4515819750719086</v>
          </cell>
          <cell r="T587">
            <v>16</v>
          </cell>
          <cell r="U587">
            <v>2.0125786163522013</v>
          </cell>
        </row>
        <row r="588">
          <cell r="A588" t="str">
            <v>h-Hainaut</v>
          </cell>
          <cell r="B588">
            <v>16</v>
          </cell>
          <cell r="C588">
            <v>5.5555555555555554</v>
          </cell>
          <cell r="D588">
            <v>117</v>
          </cell>
          <cell r="E588">
            <v>15.896739130434783</v>
          </cell>
          <cell r="F588">
            <v>6</v>
          </cell>
          <cell r="G588">
            <v>18.75</v>
          </cell>
          <cell r="H588">
            <v>1</v>
          </cell>
          <cell r="I588">
            <v>33.333333333333329</v>
          </cell>
          <cell r="J588">
            <v>140</v>
          </cell>
          <cell r="K588">
            <v>13.220018885741267</v>
          </cell>
          <cell r="L588">
            <v>8</v>
          </cell>
          <cell r="M588">
            <v>5.7971014492753623</v>
          </cell>
          <cell r="N588">
            <v>41</v>
          </cell>
          <cell r="O588">
            <v>4.7897196261682238</v>
          </cell>
          <cell r="P588">
            <v>2</v>
          </cell>
          <cell r="Q588">
            <v>4.0816326530612246</v>
          </cell>
          <cell r="R588">
            <v>51</v>
          </cell>
          <cell r="S588">
            <v>4.8897411313518697</v>
          </cell>
          <cell r="T588">
            <v>33</v>
          </cell>
          <cell r="U588">
            <v>4.1509433962264151</v>
          </cell>
        </row>
        <row r="589">
          <cell r="A589" t="str">
            <v>i-Liège</v>
          </cell>
          <cell r="B589">
            <v>21</v>
          </cell>
          <cell r="C589">
            <v>7.2916666666666679</v>
          </cell>
          <cell r="D589">
            <v>93</v>
          </cell>
          <cell r="E589">
            <v>12.635869565217392</v>
          </cell>
          <cell r="F589">
            <v>10</v>
          </cell>
          <cell r="G589">
            <v>31.25</v>
          </cell>
          <cell r="H589">
            <v>1</v>
          </cell>
          <cell r="I589">
            <v>33.333333333333329</v>
          </cell>
          <cell r="J589">
            <v>125</v>
          </cell>
          <cell r="K589">
            <v>11.803588290840414</v>
          </cell>
          <cell r="L589">
            <v>6</v>
          </cell>
          <cell r="M589">
            <v>4.3478260869565215</v>
          </cell>
          <cell r="N589">
            <v>66</v>
          </cell>
          <cell r="O589">
            <v>7.7102803738317753</v>
          </cell>
          <cell r="P589">
            <v>1</v>
          </cell>
          <cell r="Q589">
            <v>2.0408163265306123</v>
          </cell>
          <cell r="R589">
            <v>73</v>
          </cell>
          <cell r="S589">
            <v>6.9990412272291458</v>
          </cell>
          <cell r="T589">
            <v>49</v>
          </cell>
          <cell r="U589">
            <v>6.1635220125786168</v>
          </cell>
        </row>
        <row r="590">
          <cell r="A590" t="str">
            <v>j-Luxembourg</v>
          </cell>
          <cell r="B590">
            <v>2</v>
          </cell>
          <cell r="C590">
            <v>0.69444444444444442</v>
          </cell>
          <cell r="D590">
            <v>12</v>
          </cell>
          <cell r="E590">
            <v>1.6304347826086956</v>
          </cell>
          <cell r="F590">
            <v>1</v>
          </cell>
          <cell r="G590">
            <v>3.125</v>
          </cell>
          <cell r="H590">
            <v>0</v>
          </cell>
          <cell r="I590">
            <v>0</v>
          </cell>
          <cell r="J590">
            <v>15</v>
          </cell>
          <cell r="K590">
            <v>1.41643059490085</v>
          </cell>
          <cell r="L590">
            <v>3</v>
          </cell>
          <cell r="M590">
            <v>2.1739130434782608</v>
          </cell>
          <cell r="N590">
            <v>8</v>
          </cell>
          <cell r="O590">
            <v>0.93457943925233633</v>
          </cell>
          <cell r="P590">
            <v>1</v>
          </cell>
          <cell r="Q590">
            <v>2.0408163265306123</v>
          </cell>
          <cell r="R590">
            <v>12</v>
          </cell>
          <cell r="S590">
            <v>1.1505273250239694</v>
          </cell>
          <cell r="T590">
            <v>3</v>
          </cell>
          <cell r="U590">
            <v>0.37735849056603776</v>
          </cell>
        </row>
        <row r="591">
          <cell r="A591" t="str">
            <v>k-Namur</v>
          </cell>
          <cell r="B591">
            <v>8</v>
          </cell>
          <cell r="C591">
            <v>2.7777777777777777</v>
          </cell>
          <cell r="D591">
            <v>45</v>
          </cell>
          <cell r="E591">
            <v>6.1141304347826084</v>
          </cell>
          <cell r="F591">
            <v>2</v>
          </cell>
          <cell r="G591">
            <v>6.25</v>
          </cell>
          <cell r="H591">
            <v>1</v>
          </cell>
          <cell r="I591">
            <v>33.333333333333329</v>
          </cell>
          <cell r="J591">
            <v>56</v>
          </cell>
          <cell r="K591">
            <v>5.2880075542965059</v>
          </cell>
          <cell r="L591">
            <v>2</v>
          </cell>
          <cell r="M591">
            <v>1.4492753623188406</v>
          </cell>
          <cell r="N591">
            <v>22</v>
          </cell>
          <cell r="O591">
            <v>2.570093457943925</v>
          </cell>
          <cell r="P591">
            <v>0</v>
          </cell>
          <cell r="Q591">
            <v>0</v>
          </cell>
          <cell r="R591">
            <v>24</v>
          </cell>
          <cell r="S591">
            <v>2.3010546500479387</v>
          </cell>
          <cell r="T591">
            <v>26</v>
          </cell>
          <cell r="U591">
            <v>3.2704402515723272</v>
          </cell>
        </row>
        <row r="592">
          <cell r="A592" t="str">
            <v>l-Buitenland</v>
          </cell>
          <cell r="B592">
            <v>1</v>
          </cell>
          <cell r="C592">
            <v>0.34722222222222221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1</v>
          </cell>
          <cell r="K592">
            <v>9.442870632672333E-2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1</v>
          </cell>
          <cell r="U592">
            <v>0.12578616352201258</v>
          </cell>
        </row>
        <row r="593">
          <cell r="A593" t="str">
            <v>n-Inconnu-1</v>
          </cell>
          <cell r="B593">
            <v>172</v>
          </cell>
          <cell r="C593">
            <v>59.722222222222214</v>
          </cell>
          <cell r="D593">
            <v>193</v>
          </cell>
          <cell r="E593">
            <v>26.222826086956523</v>
          </cell>
          <cell r="F593">
            <v>8</v>
          </cell>
          <cell r="G593">
            <v>25</v>
          </cell>
          <cell r="H593">
            <v>0</v>
          </cell>
          <cell r="I593">
            <v>0</v>
          </cell>
          <cell r="J593">
            <v>373</v>
          </cell>
          <cell r="K593">
            <v>35.221907459867801</v>
          </cell>
          <cell r="L593">
            <v>17</v>
          </cell>
          <cell r="M593">
            <v>12.318840579710148</v>
          </cell>
          <cell r="N593">
            <v>31</v>
          </cell>
          <cell r="O593">
            <v>3.6214953271028039</v>
          </cell>
          <cell r="P593">
            <v>2</v>
          </cell>
          <cell r="Q593">
            <v>4.0816326530612246</v>
          </cell>
          <cell r="R593">
            <v>50</v>
          </cell>
          <cell r="S593">
            <v>4.7938638542665393</v>
          </cell>
          <cell r="T593">
            <v>130</v>
          </cell>
          <cell r="U593">
            <v>16.352201257861633</v>
          </cell>
        </row>
        <row r="594">
          <cell r="A594" t="str">
            <v>Total</v>
          </cell>
          <cell r="B594">
            <v>288</v>
          </cell>
          <cell r="C594">
            <v>100</v>
          </cell>
          <cell r="D594">
            <v>736</v>
          </cell>
          <cell r="E594">
            <v>100</v>
          </cell>
          <cell r="F594">
            <v>32</v>
          </cell>
          <cell r="G594">
            <v>100</v>
          </cell>
          <cell r="H594">
            <v>3</v>
          </cell>
          <cell r="I594">
            <v>100</v>
          </cell>
          <cell r="J594">
            <v>1059</v>
          </cell>
          <cell r="K594">
            <v>100</v>
          </cell>
          <cell r="L594">
            <v>138</v>
          </cell>
          <cell r="M594">
            <v>100</v>
          </cell>
          <cell r="N594">
            <v>856</v>
          </cell>
          <cell r="O594">
            <v>100</v>
          </cell>
          <cell r="P594">
            <v>49</v>
          </cell>
          <cell r="Q594">
            <v>100</v>
          </cell>
          <cell r="R594">
            <v>1043</v>
          </cell>
          <cell r="S594">
            <v>100</v>
          </cell>
          <cell r="T594">
            <v>795</v>
          </cell>
          <cell r="U594">
            <v>100</v>
          </cell>
        </row>
        <row r="597">
          <cell r="A597" t="str">
            <v>5.4.7.  Arbeidsplaatsongevallen volgens provincie en gewest van het ongeval :  verdeling volgens duur van de tijdelijke ongeschiktheid - 2019</v>
          </cell>
        </row>
        <row r="598">
          <cell r="B598" t="str">
            <v>a-ITT 0 jour</v>
          </cell>
          <cell r="D598" t="str">
            <v>b-ITT 1 à 3 jours</v>
          </cell>
          <cell r="F598" t="str">
            <v>c-ITT 4 à 7 jours</v>
          </cell>
          <cell r="H598" t="str">
            <v>d-ITT 8 à 15 jours</v>
          </cell>
          <cell r="J598" t="str">
            <v>e-ITT 16 à 30 jours</v>
          </cell>
          <cell r="L598" t="str">
            <v>f-ITT 1 à 3 mois</v>
          </cell>
          <cell r="N598" t="str">
            <v>g-ITT 4 à 6 mois</v>
          </cell>
          <cell r="P598" t="str">
            <v>h-ITT &gt; 6 mois</v>
          </cell>
          <cell r="R598" t="str">
            <v>Total</v>
          </cell>
        </row>
        <row r="599">
          <cell r="A599" t="str">
            <v>a-Bruxelles - Brussel</v>
          </cell>
          <cell r="B599">
            <v>441</v>
          </cell>
          <cell r="C599">
            <v>11.91569845987571</v>
          </cell>
          <cell r="D599">
            <v>221</v>
          </cell>
          <cell r="E599">
            <v>11.380020597322348</v>
          </cell>
          <cell r="F599">
            <v>192</v>
          </cell>
          <cell r="G599">
            <v>13.435969209237228</v>
          </cell>
          <cell r="H599">
            <v>194</v>
          </cell>
          <cell r="I599">
            <v>14.413075780089152</v>
          </cell>
          <cell r="J599">
            <v>138</v>
          </cell>
          <cell r="K599">
            <v>15.916955017301039</v>
          </cell>
          <cell r="L599">
            <v>167</v>
          </cell>
          <cell r="M599">
            <v>13.139260424862311</v>
          </cell>
          <cell r="N599">
            <v>65</v>
          </cell>
          <cell r="O599">
            <v>13.347022587268995</v>
          </cell>
          <cell r="P599">
            <v>60</v>
          </cell>
          <cell r="Q599">
            <v>14.669926650366749</v>
          </cell>
          <cell r="R599">
            <v>1478</v>
          </cell>
          <cell r="S599">
            <v>12.906042612644081</v>
          </cell>
        </row>
        <row r="600">
          <cell r="A600" t="str">
            <v>b-Antwerpen</v>
          </cell>
          <cell r="B600">
            <v>379</v>
          </cell>
          <cell r="C600">
            <v>10.240475547149419</v>
          </cell>
          <cell r="D600">
            <v>300</v>
          </cell>
          <cell r="E600">
            <v>15.447991761071062</v>
          </cell>
          <cell r="F600">
            <v>174</v>
          </cell>
          <cell r="G600">
            <v>12.176347095871238</v>
          </cell>
          <cell r="H600">
            <v>177</v>
          </cell>
          <cell r="I600">
            <v>13.150074294205053</v>
          </cell>
          <cell r="J600">
            <v>123</v>
          </cell>
          <cell r="K600">
            <v>14.186851211072668</v>
          </cell>
          <cell r="L600">
            <v>163</v>
          </cell>
          <cell r="M600">
            <v>12.824547600314713</v>
          </cell>
          <cell r="N600">
            <v>50</v>
          </cell>
          <cell r="O600">
            <v>10.266940451745379</v>
          </cell>
          <cell r="P600">
            <v>37</v>
          </cell>
          <cell r="Q600">
            <v>9.0464547677261606</v>
          </cell>
          <cell r="R600">
            <v>1403</v>
          </cell>
          <cell r="S600">
            <v>12.251135172895566</v>
          </cell>
        </row>
        <row r="601">
          <cell r="A601" t="str">
            <v>c-Limburg</v>
          </cell>
          <cell r="B601">
            <v>127</v>
          </cell>
          <cell r="C601">
            <v>3.431504998649014</v>
          </cell>
          <cell r="D601">
            <v>68</v>
          </cell>
          <cell r="E601">
            <v>3.5015447991761075</v>
          </cell>
          <cell r="F601">
            <v>68</v>
          </cell>
          <cell r="G601">
            <v>4.7585724282715187</v>
          </cell>
          <cell r="H601">
            <v>67</v>
          </cell>
          <cell r="I601">
            <v>4.9777117384843983</v>
          </cell>
          <cell r="J601">
            <v>40</v>
          </cell>
          <cell r="K601">
            <v>4.6136101499423301</v>
          </cell>
          <cell r="L601">
            <v>51</v>
          </cell>
          <cell r="M601">
            <v>4.0125885129819041</v>
          </cell>
          <cell r="N601">
            <v>29</v>
          </cell>
          <cell r="O601">
            <v>5.9548254620123204</v>
          </cell>
          <cell r="P601">
            <v>13</v>
          </cell>
          <cell r="Q601">
            <v>3.1784841075794623</v>
          </cell>
          <cell r="R601">
            <v>463</v>
          </cell>
          <cell r="S601">
            <v>4.0429619280475029</v>
          </cell>
        </row>
        <row r="602">
          <cell r="A602" t="str">
            <v>d-Oost-Vlaanderen</v>
          </cell>
          <cell r="B602">
            <v>356</v>
          </cell>
          <cell r="C602">
            <v>9.6190218859767622</v>
          </cell>
          <cell r="D602">
            <v>226</v>
          </cell>
          <cell r="E602">
            <v>11.637487126673532</v>
          </cell>
          <cell r="F602">
            <v>143</v>
          </cell>
          <cell r="G602">
            <v>10.006997900629811</v>
          </cell>
          <cell r="H602">
            <v>129</v>
          </cell>
          <cell r="I602">
            <v>9.5839524517087682</v>
          </cell>
          <cell r="J602">
            <v>107</v>
          </cell>
          <cell r="K602">
            <v>12.341407151095732</v>
          </cell>
          <cell r="L602">
            <v>122</v>
          </cell>
          <cell r="M602">
            <v>9.5987411487018104</v>
          </cell>
          <cell r="N602">
            <v>62</v>
          </cell>
          <cell r="O602">
            <v>12.73100616016427</v>
          </cell>
          <cell r="P602">
            <v>46</v>
          </cell>
          <cell r="Q602">
            <v>11.246943765281173</v>
          </cell>
          <cell r="R602">
            <v>1191</v>
          </cell>
          <cell r="S602">
            <v>10.399930143206426</v>
          </cell>
        </row>
        <row r="603">
          <cell r="A603" t="str">
            <v>e-Vlaams-Brabant</v>
          </cell>
          <cell r="B603">
            <v>229</v>
          </cell>
          <cell r="C603">
            <v>6.1875168873277495</v>
          </cell>
          <cell r="D603">
            <v>132</v>
          </cell>
          <cell r="E603">
            <v>6.7971163748712664</v>
          </cell>
          <cell r="F603">
            <v>79</v>
          </cell>
          <cell r="G603">
            <v>5.5283414975507341</v>
          </cell>
          <cell r="H603">
            <v>88</v>
          </cell>
          <cell r="I603">
            <v>6.5378900445765238</v>
          </cell>
          <cell r="J603">
            <v>47</v>
          </cell>
          <cell r="K603">
            <v>5.4209919261822366</v>
          </cell>
          <cell r="L603">
            <v>92</v>
          </cell>
          <cell r="M603">
            <v>7.2383949645948071</v>
          </cell>
          <cell r="N603">
            <v>26</v>
          </cell>
          <cell r="O603">
            <v>5.3388090349075972</v>
          </cell>
          <cell r="P603">
            <v>26</v>
          </cell>
          <cell r="Q603">
            <v>6.3569682151589246</v>
          </cell>
          <cell r="R603">
            <v>719</v>
          </cell>
          <cell r="S603">
            <v>6.2783793223891022</v>
          </cell>
        </row>
        <row r="604">
          <cell r="A604" t="str">
            <v>f-West-Vlaanderen</v>
          </cell>
          <cell r="B604">
            <v>227</v>
          </cell>
          <cell r="C604">
            <v>6.1334774385301269</v>
          </cell>
          <cell r="D604">
            <v>154</v>
          </cell>
          <cell r="E604">
            <v>7.9299691040164779</v>
          </cell>
          <cell r="F604">
            <v>88</v>
          </cell>
          <cell r="G604">
            <v>6.1581525542337294</v>
          </cell>
          <cell r="H604">
            <v>85</v>
          </cell>
          <cell r="I604">
            <v>6.315007429420505</v>
          </cell>
          <cell r="J604">
            <v>48</v>
          </cell>
          <cell r="K604">
            <v>5.5363321799307963</v>
          </cell>
          <cell r="L604">
            <v>79</v>
          </cell>
          <cell r="M604">
            <v>6.2155782848151064</v>
          </cell>
          <cell r="N604">
            <v>26</v>
          </cell>
          <cell r="O604">
            <v>5.3388090349075972</v>
          </cell>
          <cell r="P604">
            <v>16</v>
          </cell>
          <cell r="Q604">
            <v>3.9119804400977993</v>
          </cell>
          <cell r="R604">
            <v>723</v>
          </cell>
          <cell r="S604">
            <v>6.3133077191756897</v>
          </cell>
        </row>
        <row r="605">
          <cell r="A605" t="str">
            <v>g-Brabant Wallon</v>
          </cell>
          <cell r="B605">
            <v>72</v>
          </cell>
          <cell r="C605">
            <v>1.9454201567144016</v>
          </cell>
          <cell r="D605">
            <v>35</v>
          </cell>
          <cell r="E605">
            <v>1.8022657054582905</v>
          </cell>
          <cell r="F605">
            <v>46</v>
          </cell>
          <cell r="G605">
            <v>3.2190342897130857</v>
          </cell>
          <cell r="H605">
            <v>45</v>
          </cell>
          <cell r="I605">
            <v>3.343239227340268</v>
          </cell>
          <cell r="J605">
            <v>17</v>
          </cell>
          <cell r="K605">
            <v>1.9607843137254901</v>
          </cell>
          <cell r="L605">
            <v>28</v>
          </cell>
          <cell r="M605">
            <v>2.2029897718332023</v>
          </cell>
          <cell r="N605">
            <v>11</v>
          </cell>
          <cell r="O605">
            <v>2.2587268993839835</v>
          </cell>
          <cell r="P605">
            <v>7</v>
          </cell>
          <cell r="Q605">
            <v>1.7114914425427872</v>
          </cell>
          <cell r="R605">
            <v>261</v>
          </cell>
          <cell r="S605">
            <v>2.2790778903248343</v>
          </cell>
        </row>
        <row r="606">
          <cell r="A606" t="str">
            <v>h-Hainaut</v>
          </cell>
          <cell r="B606">
            <v>180</v>
          </cell>
          <cell r="C606">
            <v>4.8635503917860037</v>
          </cell>
          <cell r="D606">
            <v>126</v>
          </cell>
          <cell r="E606">
            <v>6.4881565396498457</v>
          </cell>
          <cell r="F606">
            <v>114</v>
          </cell>
          <cell r="G606">
            <v>7.9776067179846049</v>
          </cell>
          <cell r="H606">
            <v>114</v>
          </cell>
          <cell r="I606">
            <v>8.4695393759286777</v>
          </cell>
          <cell r="J606">
            <v>67</v>
          </cell>
          <cell r="K606">
            <v>7.7277970011534025</v>
          </cell>
          <cell r="L606">
            <v>117</v>
          </cell>
          <cell r="M606">
            <v>9.205350118017309</v>
          </cell>
          <cell r="N606">
            <v>45</v>
          </cell>
          <cell r="O606">
            <v>9.2402464065708418</v>
          </cell>
          <cell r="P606">
            <v>48</v>
          </cell>
          <cell r="Q606">
            <v>11.735941320293399</v>
          </cell>
          <cell r="R606">
            <v>811</v>
          </cell>
          <cell r="S606">
            <v>7.0817324484806132</v>
          </cell>
        </row>
        <row r="607">
          <cell r="A607" t="str">
            <v>i-Liège</v>
          </cell>
          <cell r="B607">
            <v>198</v>
          </cell>
          <cell r="C607">
            <v>5.3499054309646041</v>
          </cell>
          <cell r="D607">
            <v>117</v>
          </cell>
          <cell r="E607">
            <v>6.0247167868177147</v>
          </cell>
          <cell r="F607">
            <v>95</v>
          </cell>
          <cell r="G607">
            <v>6.6480055983205038</v>
          </cell>
          <cell r="H607">
            <v>116</v>
          </cell>
          <cell r="I607">
            <v>8.618127786032689</v>
          </cell>
          <cell r="J607">
            <v>71</v>
          </cell>
          <cell r="K607">
            <v>8.1891580161476352</v>
          </cell>
          <cell r="L607">
            <v>99</v>
          </cell>
          <cell r="M607">
            <v>7.7891424075531086</v>
          </cell>
          <cell r="N607">
            <v>51</v>
          </cell>
          <cell r="O607">
            <v>10.472279260780288</v>
          </cell>
          <cell r="P607">
            <v>34</v>
          </cell>
          <cell r="Q607">
            <v>8.3129584352078236</v>
          </cell>
          <cell r="R607">
            <v>781</v>
          </cell>
          <cell r="S607">
            <v>6.8197694725812088</v>
          </cell>
        </row>
        <row r="608">
          <cell r="A608" t="str">
            <v>j-Luxembourg</v>
          </cell>
          <cell r="B608">
            <v>24</v>
          </cell>
          <cell r="C608">
            <v>0.64847338557146716</v>
          </cell>
          <cell r="D608">
            <v>19</v>
          </cell>
          <cell r="E608">
            <v>0.97837281153450051</v>
          </cell>
          <cell r="F608">
            <v>14</v>
          </cell>
          <cell r="G608">
            <v>0.97970608817354798</v>
          </cell>
          <cell r="H608">
            <v>17</v>
          </cell>
          <cell r="I608">
            <v>1.263001485884101</v>
          </cell>
          <cell r="J608">
            <v>7</v>
          </cell>
          <cell r="K608">
            <v>0.8073817762399077</v>
          </cell>
          <cell r="L608">
            <v>12</v>
          </cell>
          <cell r="M608">
            <v>0.9441384736428009</v>
          </cell>
          <cell r="N608">
            <v>6</v>
          </cell>
          <cell r="O608">
            <v>1.2320328542094456</v>
          </cell>
          <cell r="P608">
            <v>6</v>
          </cell>
          <cell r="Q608">
            <v>1.4669926650366749</v>
          </cell>
          <cell r="R608">
            <v>105</v>
          </cell>
          <cell r="S608">
            <v>0.91687041564792182</v>
          </cell>
        </row>
        <row r="609">
          <cell r="A609" t="str">
            <v>k-Namur</v>
          </cell>
          <cell r="B609">
            <v>109</v>
          </cell>
          <cell r="C609">
            <v>2.9451499594704136</v>
          </cell>
          <cell r="D609">
            <v>66</v>
          </cell>
          <cell r="E609">
            <v>3.3985581874356332</v>
          </cell>
          <cell r="F609">
            <v>60</v>
          </cell>
          <cell r="G609">
            <v>4.1987403778866339</v>
          </cell>
          <cell r="H609">
            <v>44</v>
          </cell>
          <cell r="I609">
            <v>3.2689450222882619</v>
          </cell>
          <cell r="J609">
            <v>27</v>
          </cell>
          <cell r="K609">
            <v>3.114186851211072</v>
          </cell>
          <cell r="L609">
            <v>50</v>
          </cell>
          <cell r="M609">
            <v>3.9339103068450036</v>
          </cell>
          <cell r="N609">
            <v>12</v>
          </cell>
          <cell r="O609">
            <v>2.4640657084188913</v>
          </cell>
          <cell r="P609">
            <v>13</v>
          </cell>
          <cell r="Q609">
            <v>3.1784841075794623</v>
          </cell>
          <cell r="R609">
            <v>381</v>
          </cell>
          <cell r="S609">
            <v>3.3269297939224587</v>
          </cell>
        </row>
        <row r="610">
          <cell r="A610" t="str">
            <v>l-Buitenland</v>
          </cell>
          <cell r="B610">
            <v>3</v>
          </cell>
          <cell r="C610">
            <v>8.1059173196433396E-2</v>
          </cell>
          <cell r="D610">
            <v>3</v>
          </cell>
          <cell r="E610">
            <v>0.15447991761071062</v>
          </cell>
          <cell r="F610">
            <v>2</v>
          </cell>
          <cell r="G610">
            <v>0.13995801259622112</v>
          </cell>
          <cell r="H610">
            <v>3</v>
          </cell>
          <cell r="I610">
            <v>0.22288261515601782</v>
          </cell>
          <cell r="J610">
            <v>1</v>
          </cell>
          <cell r="K610">
            <v>0.11534025374855825</v>
          </cell>
          <cell r="L610">
            <v>1</v>
          </cell>
          <cell r="M610">
            <v>7.8678206136900075E-2</v>
          </cell>
          <cell r="N610">
            <v>0</v>
          </cell>
          <cell r="O610">
            <v>0</v>
          </cell>
          <cell r="P610">
            <v>2</v>
          </cell>
          <cell r="Q610">
            <v>0.48899755501222492</v>
          </cell>
          <cell r="R610">
            <v>15</v>
          </cell>
          <cell r="S610">
            <v>0.1309814879497031</v>
          </cell>
        </row>
        <row r="611">
          <cell r="A611" t="str">
            <v>n-Inconnu-1</v>
          </cell>
          <cell r="B611">
            <v>1356</v>
          </cell>
          <cell r="C611">
            <v>36.584706835990275</v>
          </cell>
          <cell r="D611">
            <v>475</v>
          </cell>
          <cell r="E611">
            <v>24.459320288362516</v>
          </cell>
          <cell r="F611">
            <v>354</v>
          </cell>
          <cell r="G611">
            <v>24.772568229531142</v>
          </cell>
          <cell r="H611">
            <v>267</v>
          </cell>
          <cell r="I611">
            <v>19.836552748885588</v>
          </cell>
          <cell r="J611">
            <v>174</v>
          </cell>
          <cell r="K611">
            <v>20.069204152249135</v>
          </cell>
          <cell r="L611">
            <v>290</v>
          </cell>
          <cell r="M611">
            <v>22.816679779701023</v>
          </cell>
          <cell r="N611">
            <v>104</v>
          </cell>
          <cell r="O611">
            <v>21.355236139630389</v>
          </cell>
          <cell r="P611">
            <v>101</v>
          </cell>
          <cell r="Q611">
            <v>24.69437652811736</v>
          </cell>
          <cell r="R611">
            <v>3121</v>
          </cell>
          <cell r="S611">
            <v>27.235417394341599</v>
          </cell>
        </row>
        <row r="612">
          <cell r="A612" t="str">
            <v>Total</v>
          </cell>
          <cell r="B612">
            <v>3701</v>
          </cell>
          <cell r="C612">
            <v>100</v>
          </cell>
          <cell r="D612">
            <v>1942</v>
          </cell>
          <cell r="E612">
            <v>100</v>
          </cell>
          <cell r="F612">
            <v>1429</v>
          </cell>
          <cell r="G612">
            <v>100</v>
          </cell>
          <cell r="H612">
            <v>1346</v>
          </cell>
          <cell r="I612">
            <v>100</v>
          </cell>
          <cell r="J612">
            <v>867</v>
          </cell>
          <cell r="K612">
            <v>100</v>
          </cell>
          <cell r="L612">
            <v>1271</v>
          </cell>
          <cell r="M612">
            <v>100</v>
          </cell>
          <cell r="N612">
            <v>487</v>
          </cell>
          <cell r="O612">
            <v>100</v>
          </cell>
          <cell r="P612">
            <v>409</v>
          </cell>
          <cell r="Q612">
            <v>100</v>
          </cell>
          <cell r="R612">
            <v>11452</v>
          </cell>
          <cell r="S612">
            <v>100</v>
          </cell>
        </row>
        <row r="615">
          <cell r="A615" t="str">
            <v>5.4.8.  Arbeidsplaatsongevallen volgens provincie en gewest van het ongeval :  verdeling volgens voorziene graad van blijvende ongeschiktheid - 2019</v>
          </cell>
        </row>
        <row r="616">
          <cell r="D616" t="str">
            <v>Total</v>
          </cell>
        </row>
        <row r="617">
          <cell r="A617" t="str">
            <v>a-Bruxelles - Brussel</v>
          </cell>
          <cell r="B617">
            <v>1478</v>
          </cell>
          <cell r="C617">
            <v>12.906042612644081</v>
          </cell>
          <cell r="D617">
            <v>1478</v>
          </cell>
          <cell r="E617">
            <v>12.906042612644081</v>
          </cell>
        </row>
        <row r="618">
          <cell r="A618" t="str">
            <v>b-Antwerpen</v>
          </cell>
          <cell r="B618">
            <v>1403</v>
          </cell>
          <cell r="C618">
            <v>12.251135172895566</v>
          </cell>
          <cell r="D618">
            <v>1403</v>
          </cell>
          <cell r="E618">
            <v>12.251135172895566</v>
          </cell>
        </row>
        <row r="619">
          <cell r="A619" t="str">
            <v>c-Limburg</v>
          </cell>
          <cell r="B619">
            <v>463</v>
          </cell>
          <cell r="C619">
            <v>4.0429619280475029</v>
          </cell>
          <cell r="D619">
            <v>463</v>
          </cell>
          <cell r="E619">
            <v>4.0429619280475029</v>
          </cell>
        </row>
        <row r="620">
          <cell r="A620" t="str">
            <v>d-Oost-Vlaanderen</v>
          </cell>
          <cell r="B620">
            <v>1191</v>
          </cell>
          <cell r="C620">
            <v>10.399930143206426</v>
          </cell>
          <cell r="D620">
            <v>1191</v>
          </cell>
          <cell r="E620">
            <v>10.399930143206426</v>
          </cell>
        </row>
        <row r="621">
          <cell r="A621" t="str">
            <v>e-Vlaams-Brabant</v>
          </cell>
          <cell r="B621">
            <v>719</v>
          </cell>
          <cell r="C621">
            <v>6.2783793223891022</v>
          </cell>
          <cell r="D621">
            <v>719</v>
          </cell>
          <cell r="E621">
            <v>6.2783793223891022</v>
          </cell>
        </row>
        <row r="622">
          <cell r="A622" t="str">
            <v>f-West-Vlaanderen</v>
          </cell>
          <cell r="B622">
            <v>723</v>
          </cell>
          <cell r="C622">
            <v>6.3133077191756897</v>
          </cell>
          <cell r="D622">
            <v>723</v>
          </cell>
          <cell r="E622">
            <v>6.3133077191756897</v>
          </cell>
        </row>
        <row r="623">
          <cell r="A623" t="str">
            <v>g-Brabant Wallon</v>
          </cell>
          <cell r="B623">
            <v>261</v>
          </cell>
          <cell r="C623">
            <v>2.2790778903248343</v>
          </cell>
          <cell r="D623">
            <v>261</v>
          </cell>
          <cell r="E623">
            <v>2.2790778903248343</v>
          </cell>
        </row>
        <row r="624">
          <cell r="A624" t="str">
            <v>h-Hainaut</v>
          </cell>
          <cell r="B624">
            <v>811</v>
          </cell>
          <cell r="C624">
            <v>7.0817324484806132</v>
          </cell>
          <cell r="D624">
            <v>811</v>
          </cell>
          <cell r="E624">
            <v>7.0817324484806132</v>
          </cell>
        </row>
        <row r="625">
          <cell r="A625" t="str">
            <v>i-Liège</v>
          </cell>
          <cell r="B625">
            <v>781</v>
          </cell>
          <cell r="C625">
            <v>6.8197694725812088</v>
          </cell>
          <cell r="D625">
            <v>781</v>
          </cell>
          <cell r="E625">
            <v>6.8197694725812088</v>
          </cell>
        </row>
        <row r="626">
          <cell r="A626" t="str">
            <v>j-Luxembourg</v>
          </cell>
          <cell r="B626">
            <v>105</v>
          </cell>
          <cell r="C626">
            <v>0.91687041564792182</v>
          </cell>
          <cell r="D626">
            <v>105</v>
          </cell>
          <cell r="E626">
            <v>0.91687041564792182</v>
          </cell>
        </row>
        <row r="627">
          <cell r="A627" t="str">
            <v>k-Namur</v>
          </cell>
          <cell r="B627">
            <v>381</v>
          </cell>
          <cell r="C627">
            <v>3.3269297939224587</v>
          </cell>
          <cell r="D627">
            <v>381</v>
          </cell>
          <cell r="E627">
            <v>3.3269297939224587</v>
          </cell>
        </row>
        <row r="628">
          <cell r="A628" t="str">
            <v>l-Buitenland</v>
          </cell>
          <cell r="B628">
            <v>15</v>
          </cell>
          <cell r="C628">
            <v>0.1309814879497031</v>
          </cell>
          <cell r="D628">
            <v>15</v>
          </cell>
          <cell r="E628">
            <v>0.1309814879497031</v>
          </cell>
        </row>
        <row r="629">
          <cell r="A629" t="str">
            <v>n-Inconnu-1</v>
          </cell>
          <cell r="B629">
            <v>3119</v>
          </cell>
          <cell r="C629">
            <v>27.235417394341599</v>
          </cell>
          <cell r="D629">
            <v>3119</v>
          </cell>
          <cell r="E629">
            <v>27.235417394341599</v>
          </cell>
        </row>
        <row r="630">
          <cell r="A630" t="str">
            <v>n-Inconnu-3</v>
          </cell>
          <cell r="B630">
            <v>2</v>
          </cell>
          <cell r="C630">
            <v>1.7464198393293748E-2</v>
          </cell>
          <cell r="D630">
            <v>2</v>
          </cell>
          <cell r="E630">
            <v>1.7464198393293748E-2</v>
          </cell>
        </row>
        <row r="631">
          <cell r="A631" t="str">
            <v>Total</v>
          </cell>
          <cell r="B631">
            <v>11452</v>
          </cell>
          <cell r="C631">
            <v>100</v>
          </cell>
          <cell r="D631">
            <v>11452</v>
          </cell>
          <cell r="E631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35"/>
  <sheetViews>
    <sheetView topLeftCell="A8" workbookViewId="0">
      <selection activeCell="B30" sqref="B30"/>
    </sheetView>
  </sheetViews>
  <sheetFormatPr defaultColWidth="9.109375" defaultRowHeight="14.4" x14ac:dyDescent="0.3"/>
  <cols>
    <col min="1" max="1" width="2.6640625" style="105" customWidth="1"/>
    <col min="2" max="2" width="9.109375" style="105" customWidth="1"/>
    <col min="3" max="3" width="165.6640625" style="105" bestFit="1" customWidth="1"/>
    <col min="4" max="16384" width="9.109375" style="105"/>
  </cols>
  <sheetData>
    <row r="1" spans="2:3" ht="15.75" thickBot="1" x14ac:dyDescent="0.3"/>
    <row r="2" spans="2:3" ht="22.35" customHeight="1" thickTop="1" thickBot="1" x14ac:dyDescent="0.35">
      <c r="B2" s="268" t="s">
        <v>243</v>
      </c>
      <c r="C2" s="269"/>
    </row>
    <row r="3" spans="2:3" ht="22.35" customHeight="1" thickTop="1" thickBot="1" x14ac:dyDescent="0.35">
      <c r="B3" s="270" t="s">
        <v>211</v>
      </c>
      <c r="C3" s="271" t="s">
        <v>0</v>
      </c>
    </row>
    <row r="4" spans="2:3" ht="22.35" customHeight="1" thickTop="1" x14ac:dyDescent="0.3">
      <c r="B4" s="272" t="s">
        <v>212</v>
      </c>
      <c r="C4" s="273" t="s">
        <v>244</v>
      </c>
    </row>
    <row r="5" spans="2:3" ht="22.35" customHeight="1" x14ac:dyDescent="0.3">
      <c r="B5" s="272" t="s">
        <v>213</v>
      </c>
      <c r="C5" s="273" t="s">
        <v>245</v>
      </c>
    </row>
    <row r="6" spans="2:3" ht="22.35" customHeight="1" x14ac:dyDescent="0.3">
      <c r="B6" s="272" t="s">
        <v>214</v>
      </c>
      <c r="C6" s="273" t="s">
        <v>246</v>
      </c>
    </row>
    <row r="7" spans="2:3" ht="22.35" customHeight="1" x14ac:dyDescent="0.3">
      <c r="B7" s="272" t="s">
        <v>215</v>
      </c>
      <c r="C7" s="273" t="s">
        <v>247</v>
      </c>
    </row>
    <row r="8" spans="2:3" ht="22.35" customHeight="1" x14ac:dyDescent="0.3">
      <c r="B8" s="272" t="s">
        <v>232</v>
      </c>
      <c r="C8" s="273" t="s">
        <v>248</v>
      </c>
    </row>
    <row r="9" spans="2:3" ht="22.35" customHeight="1" x14ac:dyDescent="0.3">
      <c r="B9" s="272" t="s">
        <v>216</v>
      </c>
      <c r="C9" s="273" t="s">
        <v>249</v>
      </c>
    </row>
    <row r="10" spans="2:3" ht="22.35" customHeight="1" thickBot="1" x14ac:dyDescent="0.35">
      <c r="B10" s="272" t="s">
        <v>217</v>
      </c>
      <c r="C10" s="273" t="s">
        <v>250</v>
      </c>
    </row>
    <row r="11" spans="2:3" ht="22.35" customHeight="1" thickTop="1" thickBot="1" x14ac:dyDescent="0.3">
      <c r="B11" s="274" t="s">
        <v>301</v>
      </c>
      <c r="C11" s="271" t="s">
        <v>1</v>
      </c>
    </row>
    <row r="12" spans="2:3" ht="22.35" customHeight="1" thickTop="1" x14ac:dyDescent="0.3">
      <c r="B12" s="272" t="s">
        <v>302</v>
      </c>
      <c r="C12" s="273" t="s">
        <v>251</v>
      </c>
    </row>
    <row r="13" spans="2:3" ht="22.35" customHeight="1" x14ac:dyDescent="0.3">
      <c r="B13" s="272" t="s">
        <v>303</v>
      </c>
      <c r="C13" s="273" t="s">
        <v>252</v>
      </c>
    </row>
    <row r="14" spans="2:3" ht="22.35" customHeight="1" x14ac:dyDescent="0.3">
      <c r="B14" s="272" t="s">
        <v>304</v>
      </c>
      <c r="C14" s="273" t="s">
        <v>253</v>
      </c>
    </row>
    <row r="15" spans="2:3" ht="22.35" customHeight="1" x14ac:dyDescent="0.3">
      <c r="B15" s="272" t="s">
        <v>305</v>
      </c>
      <c r="C15" s="273" t="s">
        <v>254</v>
      </c>
    </row>
    <row r="16" spans="2:3" ht="22.35" customHeight="1" x14ac:dyDescent="0.3">
      <c r="B16" s="272" t="s">
        <v>306</v>
      </c>
      <c r="C16" s="273" t="s">
        <v>255</v>
      </c>
    </row>
    <row r="17" spans="2:3" ht="22.35" customHeight="1" x14ac:dyDescent="0.3">
      <c r="B17" s="272" t="s">
        <v>307</v>
      </c>
      <c r="C17" s="273" t="s">
        <v>256</v>
      </c>
    </row>
    <row r="18" spans="2:3" ht="22.35" customHeight="1" thickBot="1" x14ac:dyDescent="0.35">
      <c r="B18" s="272" t="s">
        <v>308</v>
      </c>
      <c r="C18" s="273" t="s">
        <v>257</v>
      </c>
    </row>
    <row r="19" spans="2:3" ht="22.35" customHeight="1" thickTop="1" thickBot="1" x14ac:dyDescent="0.35">
      <c r="B19" s="274" t="s">
        <v>218</v>
      </c>
      <c r="C19" s="271" t="s">
        <v>2</v>
      </c>
    </row>
    <row r="20" spans="2:3" ht="22.35" customHeight="1" thickTop="1" x14ac:dyDescent="0.3">
      <c r="B20" s="272" t="s">
        <v>219</v>
      </c>
      <c r="C20" s="273" t="s">
        <v>258</v>
      </c>
    </row>
    <row r="21" spans="2:3" ht="22.35" customHeight="1" x14ac:dyDescent="0.3">
      <c r="B21" s="272" t="s">
        <v>220</v>
      </c>
      <c r="C21" s="273" t="s">
        <v>259</v>
      </c>
    </row>
    <row r="22" spans="2:3" ht="22.35" customHeight="1" x14ac:dyDescent="0.3">
      <c r="B22" s="272" t="s">
        <v>221</v>
      </c>
      <c r="C22" s="273" t="s">
        <v>260</v>
      </c>
    </row>
    <row r="23" spans="2:3" ht="22.35" customHeight="1" x14ac:dyDescent="0.3">
      <c r="B23" s="272" t="s">
        <v>222</v>
      </c>
      <c r="C23" s="273" t="s">
        <v>261</v>
      </c>
    </row>
    <row r="24" spans="2:3" ht="22.35" customHeight="1" x14ac:dyDescent="0.3">
      <c r="B24" s="272" t="s">
        <v>233</v>
      </c>
      <c r="C24" s="273" t="s">
        <v>262</v>
      </c>
    </row>
    <row r="25" spans="2:3" ht="22.35" customHeight="1" x14ac:dyDescent="0.3">
      <c r="B25" s="272" t="s">
        <v>223</v>
      </c>
      <c r="C25" s="273" t="s">
        <v>263</v>
      </c>
    </row>
    <row r="26" spans="2:3" ht="22.35" customHeight="1" thickBot="1" x14ac:dyDescent="0.35">
      <c r="B26" s="272" t="s">
        <v>224</v>
      </c>
      <c r="C26" s="273" t="s">
        <v>264</v>
      </c>
    </row>
    <row r="27" spans="2:3" ht="22.35" customHeight="1" thickTop="1" thickBot="1" x14ac:dyDescent="0.35">
      <c r="B27" s="274" t="s">
        <v>225</v>
      </c>
      <c r="C27" s="271" t="s">
        <v>3</v>
      </c>
    </row>
    <row r="28" spans="2:3" ht="22.35" customHeight="1" thickTop="1" x14ac:dyDescent="0.3">
      <c r="B28" s="272" t="s">
        <v>226</v>
      </c>
      <c r="C28" s="273" t="s">
        <v>265</v>
      </c>
    </row>
    <row r="29" spans="2:3" ht="22.35" customHeight="1" x14ac:dyDescent="0.3">
      <c r="B29" s="272" t="s">
        <v>227</v>
      </c>
      <c r="C29" s="273" t="s">
        <v>266</v>
      </c>
    </row>
    <row r="30" spans="2:3" ht="22.35" customHeight="1" x14ac:dyDescent="0.3">
      <c r="B30" s="272" t="s">
        <v>228</v>
      </c>
      <c r="C30" s="273" t="s">
        <v>267</v>
      </c>
    </row>
    <row r="31" spans="2:3" ht="22.35" customHeight="1" x14ac:dyDescent="0.3">
      <c r="B31" s="272" t="s">
        <v>229</v>
      </c>
      <c r="C31" s="273" t="s">
        <v>268</v>
      </c>
    </row>
    <row r="32" spans="2:3" ht="22.35" customHeight="1" x14ac:dyDescent="0.3">
      <c r="B32" s="272" t="s">
        <v>234</v>
      </c>
      <c r="C32" s="273" t="s">
        <v>269</v>
      </c>
    </row>
    <row r="33" spans="2:3" ht="22.35" customHeight="1" x14ac:dyDescent="0.3">
      <c r="B33" s="272" t="s">
        <v>230</v>
      </c>
      <c r="C33" s="273" t="s">
        <v>270</v>
      </c>
    </row>
    <row r="34" spans="2:3" ht="22.35" customHeight="1" thickBot="1" x14ac:dyDescent="0.35">
      <c r="B34" s="275" t="s">
        <v>231</v>
      </c>
      <c r="C34" s="276" t="s">
        <v>271</v>
      </c>
    </row>
    <row r="35" spans="2:3" ht="15" thickTop="1" x14ac:dyDescent="0.3"/>
  </sheetData>
  <hyperlinks>
    <hyperlink ref="C4" location="'24.1.1'!A1" display="Accidents sur le chemin du travail selon l'heure de l'accident :  évolution 2015 - 2017"/>
    <hyperlink ref="C5" location="'24.1.2'!A1" display="Accidents sur le chemin du travail selon l'heure de l'accident : distribution selon les conséquences - 2017"/>
    <hyperlink ref="C7" location="'24.1.4'!A1" display="Accidents sur le chemin du travail selon l'heure de l'accident : distribution selon les conséquences et la génération en fréquence absolue - 2017"/>
    <hyperlink ref="C8" location="'24.1.5'!A1" display="Accidents sur le chemin du travail selon l'heure de l'accident : distribution selon les conséquences et la génération en fréquence relative - 2017"/>
    <hyperlink ref="C9" location="'24.1.6'!A1" display="Accidents sur le chemin du travail selon l'heure de l'accident : distribution selon les conséquences et le genre de travail (manuel/intellectuel) - 2017"/>
    <hyperlink ref="C10" location="'24.1.7'!A1" display="Accidents sur le chemin du travail selon l'heure de l'accident : distribution selon la durée de l’incapacité temporaire - 2017"/>
    <hyperlink ref="C20" location="'24.4.1'!A1" display="Accidents sur le chemin du travail selon le mois de l'accident : évolution 2014 - 2017"/>
    <hyperlink ref="C21" location="'24.4.2'!A1" display="Accidents sur le chemin du travail selon le mois de l'accident : distribution selon les conséquences - 2017"/>
    <hyperlink ref="C22" location="'24.4.3'!A1" display="Accidents sur le chemin du travail selon le mois de l'accident : distribution selon les conséquences et le genre - 2017"/>
    <hyperlink ref="C23" location="'24.4.4'!A1" display="Accidents sur le chemin du travail selon le mois de l'accident : distribution selon les conséquences et la génération en fréquence absolue - 2017"/>
    <hyperlink ref="C24" location="'24.4.5'!A1" display="Accidents sur le chemin du travail selon le mois de l'accident : distribution selon les conséquences et la génération en fréquence relative - 2017"/>
    <hyperlink ref="C25" location="'24.4.6'!A1" display="Accidents sur le chemin du travail selon le mois de l'accident : distribution selon les conséquences et le genre de travail - 2017"/>
    <hyperlink ref="C26" location="'24.4.7'!A1" display="Accidents sur le chemin du travail selon le mois de l'accident : distribution selon la durée de l’incapacité temporaire - 2017"/>
    <hyperlink ref="C28" location="'24.5.1'!A1" display="Accidents sur le chemin du travail selon la province et la région de survenance de l'accident : évolution 2014 - 2017"/>
    <hyperlink ref="C29" location="'24.5.2'!A1" display="Accidents sur le chemin du travail selon la province et la région de survenance de l'accident : distribution selon les conséquences - 2017"/>
    <hyperlink ref="C30" location="'24.5.3'!A1" display="Accidents sur le chemin du travail selon la province et la région de survenance de l'accident : distribution selon les conséquences et le genre - 2017"/>
    <hyperlink ref="C31" location="'24.5.4'!A1" display="Accidents sur le chemin du travail selon la province et la région de survenance de l'accident : distribution selon les conséquences et la génération en fréquence absolue - 2017"/>
    <hyperlink ref="C32" location="'24.5.5'!A1" display="Accidents sur le chemin du travail selon la province et la région de survenance de l'accident : distribution selon les conséquences et la génération en fréquence relative -  2017"/>
    <hyperlink ref="C33" location="'24.5.6'!A1" display="Accidents sur le chemin du travail selon la province et la région de survenance de l'accident : distribution selon les conséquences et le genre de travail - 2017"/>
    <hyperlink ref="C34" location="'24.5.7'!A1" display="Accidents sur le chemin du travail selon la province et la région de survenance de l'accident : distribution selon la durée de l’incapacité temporaire - 2017"/>
    <hyperlink ref="C12" location="'24.3.1'!A1" display="Accidents sur le chemin du travail selon le jour de l'accident : évolution 2014 - 2017"/>
    <hyperlink ref="C13" location="'24.3.2'!A1" display="Accidents sur le chemin du travail selon le jour de l'accident : distribution selon les conséquences - 2017"/>
    <hyperlink ref="C14" location="'24.3.3'!A1" display="Accidents sur le chemin du travail selon le jour de l'accident : distribution selon les conséquences et le genre - 2017"/>
    <hyperlink ref="C15" location="'24.3.4'!A1" display="Accidents sur le chemin du travail selon le jour de l'accident : distribution selon les conséquences et la génération en fréquence absolue - 2017"/>
    <hyperlink ref="C16" location="'24.3.5'!A1" display="Accidents sur le chemin du travail selon le jour de l'accident : distribution selon les conséquences et la génération en fréquence relative - 2017"/>
    <hyperlink ref="C17" location="'24.3.6'!A1" display="Accidents sur le chemin du travail selon le jour de l'accident : distribution selon les conséquences et le genre de travail - 2017"/>
    <hyperlink ref="C18" location="'24.3.7'!A1" display="Accidents sur le chemin du travail selon le jour de l'accident : distribution selon la durée de l’incapacité temporaire - 2017"/>
    <hyperlink ref="C6" location="'24.1.3'!A1" display="Accidents sur le chemin du travail selon l'heure de l'accident : distribution selon les conséquences et le genre - 2017"/>
  </hyperlinks>
  <printOptions horizontalCentered="1"/>
  <pageMargins left="0.7" right="0.7" top="0.75" bottom="0.75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workbookViewId="0">
      <selection activeCell="J35" sqref="J35"/>
    </sheetView>
  </sheetViews>
  <sheetFormatPr defaultColWidth="9.109375" defaultRowHeight="14.4" x14ac:dyDescent="0.3"/>
  <cols>
    <col min="1" max="1" width="20.6640625" style="63" customWidth="1"/>
    <col min="2" max="21" width="9.88671875" style="63" customWidth="1"/>
    <col min="22" max="16384" width="9.109375" style="63"/>
  </cols>
  <sheetData>
    <row r="1" spans="1:22" ht="25.2" customHeight="1" thickTop="1" thickBot="1" x14ac:dyDescent="0.35">
      <c r="A1" s="345" t="s">
        <v>125</v>
      </c>
      <c r="B1" s="346"/>
      <c r="C1" s="346"/>
      <c r="D1" s="346"/>
      <c r="E1" s="346"/>
      <c r="F1" s="346"/>
      <c r="G1" s="346"/>
      <c r="H1" s="346"/>
      <c r="I1" s="346"/>
      <c r="J1" s="346"/>
      <c r="K1" s="347"/>
      <c r="L1" s="348"/>
      <c r="M1" s="348"/>
      <c r="N1" s="348"/>
      <c r="O1" s="348"/>
      <c r="P1" s="348"/>
      <c r="Q1" s="348"/>
      <c r="R1" s="348"/>
      <c r="S1" s="348"/>
      <c r="T1" s="348"/>
      <c r="U1" s="349"/>
    </row>
    <row r="2" spans="1:22" ht="25.2" customHeight="1" thickTop="1" thickBot="1" x14ac:dyDescent="0.35">
      <c r="A2" s="350" t="s">
        <v>75</v>
      </c>
      <c r="B2" s="353" t="s">
        <v>56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5"/>
    </row>
    <row r="3" spans="1:22" ht="25.2" customHeight="1" x14ac:dyDescent="0.3">
      <c r="A3" s="351"/>
      <c r="B3" s="356">
        <v>0</v>
      </c>
      <c r="C3" s="357"/>
      <c r="D3" s="358" t="s">
        <v>57</v>
      </c>
      <c r="E3" s="359"/>
      <c r="F3" s="360" t="s">
        <v>58</v>
      </c>
      <c r="G3" s="357"/>
      <c r="H3" s="358" t="s">
        <v>59</v>
      </c>
      <c r="I3" s="359"/>
      <c r="J3" s="360" t="s">
        <v>60</v>
      </c>
      <c r="K3" s="357"/>
      <c r="L3" s="358" t="s">
        <v>61</v>
      </c>
      <c r="M3" s="359"/>
      <c r="N3" s="360" t="s">
        <v>62</v>
      </c>
      <c r="O3" s="357"/>
      <c r="P3" s="358" t="s">
        <v>63</v>
      </c>
      <c r="Q3" s="359"/>
      <c r="R3" s="360" t="s">
        <v>35</v>
      </c>
      <c r="S3" s="359"/>
      <c r="T3" s="358" t="s">
        <v>54</v>
      </c>
      <c r="U3" s="359"/>
    </row>
    <row r="4" spans="1:22" ht="25.2" customHeight="1" thickBot="1" x14ac:dyDescent="0.35">
      <c r="A4" s="352"/>
      <c r="B4" s="9" t="s">
        <v>5</v>
      </c>
      <c r="C4" s="10" t="s">
        <v>6</v>
      </c>
      <c r="D4" s="9" t="s">
        <v>5</v>
      </c>
      <c r="E4" s="11" t="s">
        <v>6</v>
      </c>
      <c r="F4" s="12" t="s">
        <v>5</v>
      </c>
      <c r="G4" s="10" t="s">
        <v>6</v>
      </c>
      <c r="H4" s="9" t="s">
        <v>5</v>
      </c>
      <c r="I4" s="11" t="s">
        <v>6</v>
      </c>
      <c r="J4" s="12" t="s">
        <v>5</v>
      </c>
      <c r="K4" s="10" t="s">
        <v>6</v>
      </c>
      <c r="L4" s="9" t="s">
        <v>5</v>
      </c>
      <c r="M4" s="11" t="s">
        <v>6</v>
      </c>
      <c r="N4" s="12" t="s">
        <v>5</v>
      </c>
      <c r="O4" s="10" t="s">
        <v>6</v>
      </c>
      <c r="P4" s="9" t="s">
        <v>5</v>
      </c>
      <c r="Q4" s="11" t="s">
        <v>6</v>
      </c>
      <c r="R4" s="12" t="s">
        <v>5</v>
      </c>
      <c r="S4" s="11" t="s">
        <v>6</v>
      </c>
      <c r="T4" s="9" t="s">
        <v>5</v>
      </c>
      <c r="U4" s="11" t="s">
        <v>6</v>
      </c>
    </row>
    <row r="5" spans="1:22" x14ac:dyDescent="0.3">
      <c r="A5" s="13" t="s">
        <v>64</v>
      </c>
      <c r="B5" s="24" t="e">
        <f>VLOOKUP(V5,[1]Sheet1!$A$370:$U$382,2,FALSE)</f>
        <v>#N/A</v>
      </c>
      <c r="C5" s="14" t="e">
        <f>VLOOKUP(V5,[1]Sheet1!$A$370:$U$382,3,FALSE)/100</f>
        <v>#N/A</v>
      </c>
      <c r="D5" s="24" t="e">
        <f>VLOOKUP(V5,[1]Sheet1!$A$370:$U$382,4,FALSE)</f>
        <v>#N/A</v>
      </c>
      <c r="E5" s="14" t="e">
        <f>VLOOKUP(V5,[1]Sheet1!$A$370:$U$382,5,FALSE)/100</f>
        <v>#N/A</v>
      </c>
      <c r="F5" s="24" t="e">
        <f>VLOOKUP(V5,[1]Sheet1!$A$370:$U$382,6,FALSE)</f>
        <v>#N/A</v>
      </c>
      <c r="G5" s="14" t="e">
        <f>VLOOKUP(V5,[1]Sheet1!$A$370:$U$382,7,FALSE)/100</f>
        <v>#N/A</v>
      </c>
      <c r="H5" s="24" t="e">
        <f>VLOOKUP(V5,[1]Sheet1!$A$370:$U$382,8,FALSE)</f>
        <v>#N/A</v>
      </c>
      <c r="I5" s="14" t="e">
        <f>VLOOKUP(V5,[1]Sheet1!$A$370:$U$382,9,FALSE)/100</f>
        <v>#N/A</v>
      </c>
      <c r="J5" s="24" t="e">
        <f>VLOOKUP(V5,[1]Sheet1!$A$370:$U$382,10,FALSE)</f>
        <v>#N/A</v>
      </c>
      <c r="K5" s="14" t="e">
        <f>VLOOKUP(V5,[1]Sheet1!$A$370:$U$382,11,FALSE)/100</f>
        <v>#N/A</v>
      </c>
      <c r="L5" s="24" t="e">
        <f>VLOOKUP(V5,[1]Sheet1!$A$370:$U$382,12,FALSE)</f>
        <v>#N/A</v>
      </c>
      <c r="M5" s="14" t="e">
        <f>VLOOKUP(V5,[1]Sheet1!$A$370:$U$3821,13,FALSE)/100</f>
        <v>#N/A</v>
      </c>
      <c r="N5" s="24" t="e">
        <f>VLOOKUP(V5,[1]Sheet1!$A$370:$U$382,14,FALSE)</f>
        <v>#N/A</v>
      </c>
      <c r="O5" s="14" t="e">
        <f>VLOOKUP(V5,[1]Sheet1!$A$370:$U$382,15,FALSE)/100</f>
        <v>#N/A</v>
      </c>
      <c r="P5" s="24" t="e">
        <f>VLOOKUP(V5,[1]Sheet1!$A$370:$U$382,16,FALSE)</f>
        <v>#N/A</v>
      </c>
      <c r="Q5" s="14" t="e">
        <f>VLOOKUP(V5,[1]Sheet1!$A$370:$U$382,17,FALSE)/100</f>
        <v>#N/A</v>
      </c>
      <c r="R5" s="24" t="e">
        <f>VLOOKUP(V5,[1]Sheet1!$A$370:$U$382,18,FALSE)</f>
        <v>#N/A</v>
      </c>
      <c r="S5" s="14" t="e">
        <f>VLOOKUP(V5,[1]Sheet1!$A$370:$U$382,19,FALSE)/100</f>
        <v>#N/A</v>
      </c>
      <c r="T5" s="24" t="e">
        <f>VLOOKUP(V5,[1]Sheet1!$A$370:$U$382,20,FALSE)</f>
        <v>#N/A</v>
      </c>
      <c r="U5" s="15" t="e">
        <f>VLOOKUP(V5,[1]Sheet1!$A$370:$U$382,21,FALSE)/100</f>
        <v>#N/A</v>
      </c>
      <c r="V5" s="67" t="s">
        <v>153</v>
      </c>
    </row>
    <row r="6" spans="1:22" x14ac:dyDescent="0.3">
      <c r="A6" s="16" t="s">
        <v>65</v>
      </c>
      <c r="B6" s="22" t="e">
        <f>VLOOKUP(V6,[1]Sheet1!$A$370:$U$382,2,FALSE)</f>
        <v>#N/A</v>
      </c>
      <c r="C6" s="14" t="e">
        <f>VLOOKUP(V6,[1]Sheet1!$A$370:$U$382,3,FALSE)/100</f>
        <v>#N/A</v>
      </c>
      <c r="D6" s="22" t="e">
        <f>VLOOKUP(V6,[1]Sheet1!$A$370:$U$382,4,FALSE)</f>
        <v>#N/A</v>
      </c>
      <c r="E6" s="14" t="e">
        <f>VLOOKUP(V6,[1]Sheet1!$A$370:$U$382,5,FALSE)/100</f>
        <v>#N/A</v>
      </c>
      <c r="F6" s="22" t="e">
        <f>VLOOKUP(V6,[1]Sheet1!$A$370:$U$382,6,FALSE)</f>
        <v>#N/A</v>
      </c>
      <c r="G6" s="14" t="e">
        <f>VLOOKUP(V6,[1]Sheet1!$A$370:$U$382,7,FALSE)/100</f>
        <v>#N/A</v>
      </c>
      <c r="H6" s="22" t="e">
        <f>VLOOKUP(V6,[1]Sheet1!$A$370:$U$382,8,FALSE)</f>
        <v>#N/A</v>
      </c>
      <c r="I6" s="14" t="e">
        <f>VLOOKUP(V6,[1]Sheet1!$A$370:$U$382,9,FALSE)/100</f>
        <v>#N/A</v>
      </c>
      <c r="J6" s="22" t="e">
        <f>VLOOKUP(V6,[1]Sheet1!$A$370:$U$382,10,FALSE)</f>
        <v>#N/A</v>
      </c>
      <c r="K6" s="14" t="e">
        <f>VLOOKUP(V6,[1]Sheet1!$A$370:$U$382,11,FALSE)/100</f>
        <v>#N/A</v>
      </c>
      <c r="L6" s="22" t="e">
        <f>VLOOKUP(V6,[1]Sheet1!$A$370:$U$382,12,FALSE)</f>
        <v>#N/A</v>
      </c>
      <c r="M6" s="14" t="e">
        <f>VLOOKUP(V6,[1]Sheet1!$A$370:$U$3821,13,FALSE)/100</f>
        <v>#N/A</v>
      </c>
      <c r="N6" s="22" t="e">
        <f>VLOOKUP(V6,[1]Sheet1!$A$370:$U$382,14,FALSE)</f>
        <v>#N/A</v>
      </c>
      <c r="O6" s="14" t="e">
        <f>VLOOKUP(V6,[1]Sheet1!$A$370:$U$382,15,FALSE)/100</f>
        <v>#N/A</v>
      </c>
      <c r="P6" s="22" t="e">
        <f>VLOOKUP(V6,[1]Sheet1!$A$370:$U$382,16,FALSE)</f>
        <v>#N/A</v>
      </c>
      <c r="Q6" s="14" t="e">
        <f>VLOOKUP(V6,[1]Sheet1!$A$370:$U$382,17,FALSE)/100</f>
        <v>#N/A</v>
      </c>
      <c r="R6" s="22" t="e">
        <f>VLOOKUP(V6,[1]Sheet1!$A$370:$U$382,18,FALSE)</f>
        <v>#N/A</v>
      </c>
      <c r="S6" s="14" t="e">
        <f>VLOOKUP(V6,[1]Sheet1!$A$370:$U$382,19,FALSE)/100</f>
        <v>#N/A</v>
      </c>
      <c r="T6" s="22" t="e">
        <f>VLOOKUP(V6,[1]Sheet1!$A$370:$U$382,20,FALSE)</f>
        <v>#N/A</v>
      </c>
      <c r="U6" s="15" t="e">
        <f>VLOOKUP(V6,[1]Sheet1!$A$370:$U$382,21,FALSE)/100</f>
        <v>#N/A</v>
      </c>
      <c r="V6" s="67" t="s">
        <v>154</v>
      </c>
    </row>
    <row r="7" spans="1:22" x14ac:dyDescent="0.3">
      <c r="A7" s="16" t="s">
        <v>66</v>
      </c>
      <c r="B7" s="22" t="e">
        <f>VLOOKUP(V7,[1]Sheet1!$A$370:$U$382,2,FALSE)</f>
        <v>#N/A</v>
      </c>
      <c r="C7" s="14" t="e">
        <f>VLOOKUP(V7,[1]Sheet1!$A$370:$U$382,3,FALSE)/100</f>
        <v>#N/A</v>
      </c>
      <c r="D7" s="22" t="e">
        <f>VLOOKUP(V7,[1]Sheet1!$A$370:$U$382,4,FALSE)</f>
        <v>#N/A</v>
      </c>
      <c r="E7" s="14" t="e">
        <f>VLOOKUP(V7,[1]Sheet1!$A$370:$U$382,5,FALSE)/100</f>
        <v>#N/A</v>
      </c>
      <c r="F7" s="22" t="e">
        <f>VLOOKUP(V7,[1]Sheet1!$A$370:$U$382,6,FALSE)</f>
        <v>#N/A</v>
      </c>
      <c r="G7" s="14" t="e">
        <f>VLOOKUP(V7,[1]Sheet1!$A$370:$U$382,7,FALSE)/100</f>
        <v>#N/A</v>
      </c>
      <c r="H7" s="22" t="e">
        <f>VLOOKUP(V7,[1]Sheet1!$A$370:$U$382,8,FALSE)</f>
        <v>#N/A</v>
      </c>
      <c r="I7" s="14" t="e">
        <f>VLOOKUP(V7,[1]Sheet1!$A$370:$U$382,9,FALSE)/100</f>
        <v>#N/A</v>
      </c>
      <c r="J7" s="22" t="e">
        <f>VLOOKUP(V7,[1]Sheet1!$A$370:$U$382,10,FALSE)</f>
        <v>#N/A</v>
      </c>
      <c r="K7" s="14" t="e">
        <f>VLOOKUP(V7,[1]Sheet1!$A$370:$U$382,11,FALSE)/100</f>
        <v>#N/A</v>
      </c>
      <c r="L7" s="22" t="e">
        <f>VLOOKUP(V7,[1]Sheet1!$A$370:$U$382,12,FALSE)</f>
        <v>#N/A</v>
      </c>
      <c r="M7" s="14" t="e">
        <f>VLOOKUP(V7,[1]Sheet1!$A$370:$U$3821,13,FALSE)/100</f>
        <v>#N/A</v>
      </c>
      <c r="N7" s="22" t="e">
        <f>VLOOKUP(V7,[1]Sheet1!$A$370:$U$382,14,FALSE)</f>
        <v>#N/A</v>
      </c>
      <c r="O7" s="14" t="e">
        <f>VLOOKUP(V7,[1]Sheet1!$A$370:$U$382,15,FALSE)/100</f>
        <v>#N/A</v>
      </c>
      <c r="P7" s="22" t="e">
        <f>VLOOKUP(V7,[1]Sheet1!$A$370:$U$382,16,FALSE)</f>
        <v>#N/A</v>
      </c>
      <c r="Q7" s="14" t="e">
        <f>VLOOKUP(V7,[1]Sheet1!$A$370:$U$382,17,FALSE)/100</f>
        <v>#N/A</v>
      </c>
      <c r="R7" s="22" t="e">
        <f>VLOOKUP(V7,[1]Sheet1!$A$370:$U$382,18,FALSE)</f>
        <v>#N/A</v>
      </c>
      <c r="S7" s="14" t="e">
        <f>VLOOKUP(V7,[1]Sheet1!$A$370:$U$382,19,FALSE)/100</f>
        <v>#N/A</v>
      </c>
      <c r="T7" s="22" t="e">
        <f>VLOOKUP(V7,[1]Sheet1!$A$370:$U$382,20,FALSE)</f>
        <v>#N/A</v>
      </c>
      <c r="U7" s="15" t="e">
        <f>VLOOKUP(V7,[1]Sheet1!$A$370:$U$382,21,FALSE)/100</f>
        <v>#N/A</v>
      </c>
      <c r="V7" s="67" t="s">
        <v>155</v>
      </c>
    </row>
    <row r="8" spans="1:22" x14ac:dyDescent="0.3">
      <c r="A8" s="16" t="s">
        <v>67</v>
      </c>
      <c r="B8" s="22" t="e">
        <f>VLOOKUP(V8,[1]Sheet1!$A$370:$U$382,2,FALSE)</f>
        <v>#N/A</v>
      </c>
      <c r="C8" s="14" t="e">
        <f>VLOOKUP(V8,[1]Sheet1!$A$370:$U$382,3,FALSE)/100</f>
        <v>#N/A</v>
      </c>
      <c r="D8" s="22" t="e">
        <f>VLOOKUP(V8,[1]Sheet1!$A$370:$U$382,4,FALSE)</f>
        <v>#N/A</v>
      </c>
      <c r="E8" s="14" t="e">
        <f>VLOOKUP(V8,[1]Sheet1!$A$370:$U$382,5,FALSE)/100</f>
        <v>#N/A</v>
      </c>
      <c r="F8" s="22" t="e">
        <f>VLOOKUP(V8,[1]Sheet1!$A$370:$U$382,6,FALSE)</f>
        <v>#N/A</v>
      </c>
      <c r="G8" s="14" t="e">
        <f>VLOOKUP(V8,[1]Sheet1!$A$370:$U$382,7,FALSE)/100</f>
        <v>#N/A</v>
      </c>
      <c r="H8" s="22" t="e">
        <f>VLOOKUP(V8,[1]Sheet1!$A$370:$U$382,8,FALSE)</f>
        <v>#N/A</v>
      </c>
      <c r="I8" s="14" t="e">
        <f>VLOOKUP(V8,[1]Sheet1!$A$370:$U$382,9,FALSE)/100</f>
        <v>#N/A</v>
      </c>
      <c r="J8" s="22" t="e">
        <f>VLOOKUP(V8,[1]Sheet1!$A$370:$U$382,10,FALSE)</f>
        <v>#N/A</v>
      </c>
      <c r="K8" s="14" t="e">
        <f>VLOOKUP(V8,[1]Sheet1!$A$370:$U$382,11,FALSE)/100</f>
        <v>#N/A</v>
      </c>
      <c r="L8" s="22" t="e">
        <f>VLOOKUP(V8,[1]Sheet1!$A$370:$U$382,12,FALSE)</f>
        <v>#N/A</v>
      </c>
      <c r="M8" s="14" t="e">
        <f>VLOOKUP(V8,[1]Sheet1!$A$370:$U$3821,13,FALSE)/100</f>
        <v>#N/A</v>
      </c>
      <c r="N8" s="22" t="e">
        <f>VLOOKUP(V8,[1]Sheet1!$A$370:$U$382,14,FALSE)</f>
        <v>#N/A</v>
      </c>
      <c r="O8" s="14" t="e">
        <f>VLOOKUP(V8,[1]Sheet1!$A$370:$U$382,15,FALSE)/100</f>
        <v>#N/A</v>
      </c>
      <c r="P8" s="22" t="e">
        <f>VLOOKUP(V8,[1]Sheet1!$A$370:$U$382,16,FALSE)</f>
        <v>#N/A</v>
      </c>
      <c r="Q8" s="14" t="e">
        <f>VLOOKUP(V8,[1]Sheet1!$A$370:$U$382,17,FALSE)/100</f>
        <v>#N/A</v>
      </c>
      <c r="R8" s="22" t="e">
        <f>VLOOKUP(V8,[1]Sheet1!$A$370:$U$382,18,FALSE)</f>
        <v>#N/A</v>
      </c>
      <c r="S8" s="14" t="e">
        <f>VLOOKUP(V8,[1]Sheet1!$A$370:$U$382,19,FALSE)/100</f>
        <v>#N/A</v>
      </c>
      <c r="T8" s="22" t="e">
        <f>VLOOKUP(V8,[1]Sheet1!$A$370:$U$382,20,FALSE)</f>
        <v>#N/A</v>
      </c>
      <c r="U8" s="15" t="e">
        <f>VLOOKUP(V8,[1]Sheet1!$A$370:$U$382,21,FALSE)/100</f>
        <v>#N/A</v>
      </c>
      <c r="V8" s="67" t="s">
        <v>156</v>
      </c>
    </row>
    <row r="9" spans="1:22" x14ac:dyDescent="0.3">
      <c r="A9" s="16" t="s">
        <v>68</v>
      </c>
      <c r="B9" s="22" t="e">
        <f>VLOOKUP(V9,[1]Sheet1!$A$370:$U$382,2,FALSE)</f>
        <v>#N/A</v>
      </c>
      <c r="C9" s="14" t="e">
        <f>VLOOKUP(V9,[1]Sheet1!$A$370:$U$382,3,FALSE)/100</f>
        <v>#N/A</v>
      </c>
      <c r="D9" s="22" t="e">
        <f>VLOOKUP(V9,[1]Sheet1!$A$370:$U$382,4,FALSE)</f>
        <v>#N/A</v>
      </c>
      <c r="E9" s="14" t="e">
        <f>VLOOKUP(V9,[1]Sheet1!$A$370:$U$382,5,FALSE)/100</f>
        <v>#N/A</v>
      </c>
      <c r="F9" s="22" t="e">
        <f>VLOOKUP(V9,[1]Sheet1!$A$370:$U$382,6,FALSE)</f>
        <v>#N/A</v>
      </c>
      <c r="G9" s="14" t="e">
        <f>VLOOKUP(V9,[1]Sheet1!$A$370:$U$382,7,FALSE)/100</f>
        <v>#N/A</v>
      </c>
      <c r="H9" s="22" t="e">
        <f>VLOOKUP(V9,[1]Sheet1!$A$370:$U$382,8,FALSE)</f>
        <v>#N/A</v>
      </c>
      <c r="I9" s="14" t="e">
        <f>VLOOKUP(V9,[1]Sheet1!$A$370:$U$382,9,FALSE)/100</f>
        <v>#N/A</v>
      </c>
      <c r="J9" s="22" t="e">
        <f>VLOOKUP(V9,[1]Sheet1!$A$370:$U$382,10,FALSE)</f>
        <v>#N/A</v>
      </c>
      <c r="K9" s="14" t="e">
        <f>VLOOKUP(V9,[1]Sheet1!$A$370:$U$382,11,FALSE)/100</f>
        <v>#N/A</v>
      </c>
      <c r="L9" s="22" t="e">
        <f>VLOOKUP(V9,[1]Sheet1!$A$370:$U$382,12,FALSE)</f>
        <v>#N/A</v>
      </c>
      <c r="M9" s="14" t="e">
        <f>VLOOKUP(V9,[1]Sheet1!$A$370:$U$3821,13,FALSE)/100</f>
        <v>#N/A</v>
      </c>
      <c r="N9" s="22" t="e">
        <f>VLOOKUP(V9,[1]Sheet1!$A$370:$U$382,14,FALSE)</f>
        <v>#N/A</v>
      </c>
      <c r="O9" s="14" t="e">
        <f>VLOOKUP(V9,[1]Sheet1!$A$370:$U$382,15,FALSE)/100</f>
        <v>#N/A</v>
      </c>
      <c r="P9" s="22" t="e">
        <f>VLOOKUP(V9,[1]Sheet1!$A$370:$U$382,16,FALSE)</f>
        <v>#N/A</v>
      </c>
      <c r="Q9" s="14" t="e">
        <f>VLOOKUP(V9,[1]Sheet1!$A$370:$U$382,17,FALSE)/100</f>
        <v>#N/A</v>
      </c>
      <c r="R9" s="22" t="e">
        <f>VLOOKUP(V9,[1]Sheet1!$A$370:$U$382,18,FALSE)</f>
        <v>#N/A</v>
      </c>
      <c r="S9" s="14" t="e">
        <f>VLOOKUP(V9,[1]Sheet1!$A$370:$U$382,19,FALSE)/100</f>
        <v>#N/A</v>
      </c>
      <c r="T9" s="22" t="e">
        <f>VLOOKUP(V9,[1]Sheet1!$A$370:$U$382,20,FALSE)</f>
        <v>#N/A</v>
      </c>
      <c r="U9" s="15" t="e">
        <f>VLOOKUP(V9,[1]Sheet1!$A$370:$U$382,21,FALSE)/100</f>
        <v>#N/A</v>
      </c>
      <c r="V9" s="67" t="s">
        <v>157</v>
      </c>
    </row>
    <row r="10" spans="1:22" x14ac:dyDescent="0.3">
      <c r="A10" s="16" t="s">
        <v>69</v>
      </c>
      <c r="B10" s="22" t="e">
        <f>VLOOKUP(V10,[1]Sheet1!$A$370:$U$382,2,FALSE)</f>
        <v>#N/A</v>
      </c>
      <c r="C10" s="14" t="e">
        <f>VLOOKUP(V10,[1]Sheet1!$A$370:$U$382,3,FALSE)/100</f>
        <v>#N/A</v>
      </c>
      <c r="D10" s="22" t="e">
        <f>VLOOKUP(V10,[1]Sheet1!$A$370:$U$382,4,FALSE)</f>
        <v>#N/A</v>
      </c>
      <c r="E10" s="14" t="e">
        <f>VLOOKUP(V10,[1]Sheet1!$A$370:$U$382,5,FALSE)/100</f>
        <v>#N/A</v>
      </c>
      <c r="F10" s="22" t="e">
        <f>VLOOKUP(V10,[1]Sheet1!$A$370:$U$382,6,FALSE)</f>
        <v>#N/A</v>
      </c>
      <c r="G10" s="14" t="e">
        <f>VLOOKUP(V10,[1]Sheet1!$A$370:$U$382,7,FALSE)/100</f>
        <v>#N/A</v>
      </c>
      <c r="H10" s="22" t="e">
        <f>VLOOKUP(V10,[1]Sheet1!$A$370:$U$382,8,FALSE)</f>
        <v>#N/A</v>
      </c>
      <c r="I10" s="14" t="e">
        <f>VLOOKUP(V10,[1]Sheet1!$A$370:$U$382,9,FALSE)/100</f>
        <v>#N/A</v>
      </c>
      <c r="J10" s="22" t="e">
        <f>VLOOKUP(V10,[1]Sheet1!$A$370:$U$382,10,FALSE)</f>
        <v>#N/A</v>
      </c>
      <c r="K10" s="14" t="e">
        <f>VLOOKUP(V10,[1]Sheet1!$A$370:$U$382,11,FALSE)/100</f>
        <v>#N/A</v>
      </c>
      <c r="L10" s="22" t="e">
        <f>VLOOKUP(V10,[1]Sheet1!$A$370:$U$382,12,FALSE)</f>
        <v>#N/A</v>
      </c>
      <c r="M10" s="14" t="e">
        <f>VLOOKUP(V10,[1]Sheet1!$A$370:$U$3821,13,FALSE)/100</f>
        <v>#N/A</v>
      </c>
      <c r="N10" s="22" t="e">
        <f>VLOOKUP(V10,[1]Sheet1!$A$370:$U$382,14,FALSE)</f>
        <v>#N/A</v>
      </c>
      <c r="O10" s="14" t="e">
        <f>VLOOKUP(V10,[1]Sheet1!$A$370:$U$382,15,FALSE)/100</f>
        <v>#N/A</v>
      </c>
      <c r="P10" s="22" t="e">
        <f>VLOOKUP(V10,[1]Sheet1!$A$370:$U$382,16,FALSE)</f>
        <v>#N/A</v>
      </c>
      <c r="Q10" s="14" t="e">
        <f>VLOOKUP(V10,[1]Sheet1!$A$370:$U$382,17,FALSE)/100</f>
        <v>#N/A</v>
      </c>
      <c r="R10" s="22" t="e">
        <f>VLOOKUP(V10,[1]Sheet1!$A$370:$U$382,18,FALSE)</f>
        <v>#N/A</v>
      </c>
      <c r="S10" s="14" t="e">
        <f>VLOOKUP(V10,[1]Sheet1!$A$370:$U$382,19,FALSE)/100</f>
        <v>#N/A</v>
      </c>
      <c r="T10" s="22" t="e">
        <f>VLOOKUP(V10,[1]Sheet1!$A$370:$U$382,20,FALSE)</f>
        <v>#N/A</v>
      </c>
      <c r="U10" s="15" t="e">
        <f>VLOOKUP(V10,[1]Sheet1!$A$370:$U$382,21,FALSE)/100</f>
        <v>#N/A</v>
      </c>
      <c r="V10" s="67" t="s">
        <v>158</v>
      </c>
    </row>
    <row r="11" spans="1:22" x14ac:dyDescent="0.3">
      <c r="A11" s="16" t="s">
        <v>70</v>
      </c>
      <c r="B11" s="22" t="e">
        <f>VLOOKUP(V11,[1]Sheet1!$A$370:$U$382,2,FALSE)</f>
        <v>#N/A</v>
      </c>
      <c r="C11" s="14" t="e">
        <f>VLOOKUP(V11,[1]Sheet1!$A$370:$U$382,3,FALSE)/100</f>
        <v>#N/A</v>
      </c>
      <c r="D11" s="22" t="e">
        <f>VLOOKUP(V11,[1]Sheet1!$A$370:$U$382,4,FALSE)</f>
        <v>#N/A</v>
      </c>
      <c r="E11" s="14" t="e">
        <f>VLOOKUP(V11,[1]Sheet1!$A$370:$U$382,5,FALSE)/100</f>
        <v>#N/A</v>
      </c>
      <c r="F11" s="22" t="e">
        <f>VLOOKUP(V11,[1]Sheet1!$A$370:$U$382,6,FALSE)</f>
        <v>#N/A</v>
      </c>
      <c r="G11" s="14" t="e">
        <f>VLOOKUP(V11,[1]Sheet1!$A$370:$U$382,7,FALSE)/100</f>
        <v>#N/A</v>
      </c>
      <c r="H11" s="22" t="e">
        <f>VLOOKUP(V11,[1]Sheet1!$A$370:$U$382,8,FALSE)</f>
        <v>#N/A</v>
      </c>
      <c r="I11" s="14" t="e">
        <f>VLOOKUP(V11,[1]Sheet1!$A$370:$U$382,9,FALSE)/100</f>
        <v>#N/A</v>
      </c>
      <c r="J11" s="22" t="e">
        <f>VLOOKUP(V11,[1]Sheet1!$A$370:$U$382,10,FALSE)</f>
        <v>#N/A</v>
      </c>
      <c r="K11" s="14" t="e">
        <f>VLOOKUP(V11,[1]Sheet1!$A$370:$U$382,11,FALSE)/100</f>
        <v>#N/A</v>
      </c>
      <c r="L11" s="22" t="e">
        <f>VLOOKUP(V11,[1]Sheet1!$A$370:$U$382,12,FALSE)</f>
        <v>#N/A</v>
      </c>
      <c r="M11" s="14" t="e">
        <f>VLOOKUP(V11,[1]Sheet1!$A$370:$U$3821,13,FALSE)/100</f>
        <v>#N/A</v>
      </c>
      <c r="N11" s="22" t="e">
        <f>VLOOKUP(V11,[1]Sheet1!$A$370:$U$382,14,FALSE)</f>
        <v>#N/A</v>
      </c>
      <c r="O11" s="14" t="e">
        <f>VLOOKUP(V11,[1]Sheet1!$A$370:$U$382,15,FALSE)/100</f>
        <v>#N/A</v>
      </c>
      <c r="P11" s="22" t="e">
        <f>VLOOKUP(V11,[1]Sheet1!$A$370:$U$382,16,FALSE)</f>
        <v>#N/A</v>
      </c>
      <c r="Q11" s="14" t="e">
        <f>VLOOKUP(V11,[1]Sheet1!$A$370:$U$382,17,FALSE)/100</f>
        <v>#N/A</v>
      </c>
      <c r="R11" s="22" t="e">
        <f>VLOOKUP(V11,[1]Sheet1!$A$370:$U$382,18,FALSE)</f>
        <v>#N/A</v>
      </c>
      <c r="S11" s="14" t="e">
        <f>VLOOKUP(V11,[1]Sheet1!$A$370:$U$382,19,FALSE)/100</f>
        <v>#N/A</v>
      </c>
      <c r="T11" s="22" t="e">
        <f>VLOOKUP(V11,[1]Sheet1!$A$370:$U$382,20,FALSE)</f>
        <v>#N/A</v>
      </c>
      <c r="U11" s="15" t="e">
        <f>VLOOKUP(V11,[1]Sheet1!$A$370:$U$382,21,FALSE)/100</f>
        <v>#N/A</v>
      </c>
      <c r="V11" s="67" t="s">
        <v>159</v>
      </c>
    </row>
    <row r="12" spans="1:22" x14ac:dyDescent="0.3">
      <c r="A12" s="16" t="s">
        <v>71</v>
      </c>
      <c r="B12" s="22" t="e">
        <f>VLOOKUP(V12,[1]Sheet1!$A$370:$U$382,2,FALSE)</f>
        <v>#N/A</v>
      </c>
      <c r="C12" s="14" t="e">
        <f>VLOOKUP(V12,[1]Sheet1!$A$370:$U$382,3,FALSE)/100</f>
        <v>#N/A</v>
      </c>
      <c r="D12" s="22" t="e">
        <f>VLOOKUP(V12,[1]Sheet1!$A$370:$U$382,4,FALSE)</f>
        <v>#N/A</v>
      </c>
      <c r="E12" s="14" t="e">
        <f>VLOOKUP(V12,[1]Sheet1!$A$370:$U$382,5,FALSE)/100</f>
        <v>#N/A</v>
      </c>
      <c r="F12" s="22" t="e">
        <f>VLOOKUP(V12,[1]Sheet1!$A$370:$U$382,6,FALSE)</f>
        <v>#N/A</v>
      </c>
      <c r="G12" s="14" t="e">
        <f>VLOOKUP(V12,[1]Sheet1!$A$370:$U$382,7,FALSE)/100</f>
        <v>#N/A</v>
      </c>
      <c r="H12" s="22" t="e">
        <f>VLOOKUP(V12,[1]Sheet1!$A$370:$U$382,8,FALSE)</f>
        <v>#N/A</v>
      </c>
      <c r="I12" s="14" t="e">
        <f>VLOOKUP(V12,[1]Sheet1!$A$370:$U$382,9,FALSE)/100</f>
        <v>#N/A</v>
      </c>
      <c r="J12" s="22" t="e">
        <f>VLOOKUP(V12,[1]Sheet1!$A$370:$U$382,10,FALSE)</f>
        <v>#N/A</v>
      </c>
      <c r="K12" s="14" t="e">
        <f>VLOOKUP(V12,[1]Sheet1!$A$370:$U$382,11,FALSE)/100</f>
        <v>#N/A</v>
      </c>
      <c r="L12" s="22" t="e">
        <f>VLOOKUP(V12,[1]Sheet1!$A$370:$U$382,12,FALSE)</f>
        <v>#N/A</v>
      </c>
      <c r="M12" s="14" t="e">
        <f>VLOOKUP(V12,[1]Sheet1!$A$370:$U$3821,13,FALSE)/100</f>
        <v>#N/A</v>
      </c>
      <c r="N12" s="22" t="e">
        <f>VLOOKUP(V12,[1]Sheet1!$A$370:$U$382,14,FALSE)</f>
        <v>#N/A</v>
      </c>
      <c r="O12" s="14" t="e">
        <f>VLOOKUP(V12,[1]Sheet1!$A$370:$U$382,15,FALSE)/100</f>
        <v>#N/A</v>
      </c>
      <c r="P12" s="22" t="e">
        <f>VLOOKUP(V12,[1]Sheet1!$A$370:$U$382,16,FALSE)</f>
        <v>#N/A</v>
      </c>
      <c r="Q12" s="14" t="e">
        <f>VLOOKUP(V12,[1]Sheet1!$A$370:$U$382,17,FALSE)/100</f>
        <v>#N/A</v>
      </c>
      <c r="R12" s="22" t="e">
        <f>VLOOKUP(V12,[1]Sheet1!$A$370:$U$382,18,FALSE)</f>
        <v>#N/A</v>
      </c>
      <c r="S12" s="14" t="e">
        <f>VLOOKUP(V12,[1]Sheet1!$A$370:$U$382,19,FALSE)/100</f>
        <v>#N/A</v>
      </c>
      <c r="T12" s="22" t="e">
        <f>VLOOKUP(V12,[1]Sheet1!$A$370:$U$382,20,FALSE)</f>
        <v>#N/A</v>
      </c>
      <c r="U12" s="15" t="e">
        <f>VLOOKUP(V12,[1]Sheet1!$A$370:$U$382,21,FALSE)/100</f>
        <v>#N/A</v>
      </c>
      <c r="V12" s="67" t="s">
        <v>160</v>
      </c>
    </row>
    <row r="13" spans="1:22" x14ac:dyDescent="0.3">
      <c r="A13" s="30" t="s">
        <v>72</v>
      </c>
      <c r="B13" s="22" t="e">
        <f>VLOOKUP(V13,[1]Sheet1!$A$370:$U$382,2,FALSE)</f>
        <v>#N/A</v>
      </c>
      <c r="C13" s="14" t="e">
        <f>VLOOKUP(V13,[1]Sheet1!$A$370:$U$382,3,FALSE)/100</f>
        <v>#N/A</v>
      </c>
      <c r="D13" s="22" t="e">
        <f>VLOOKUP(V13,[1]Sheet1!$A$370:$U$382,4,FALSE)</f>
        <v>#N/A</v>
      </c>
      <c r="E13" s="14" t="e">
        <f>VLOOKUP(V13,[1]Sheet1!$A$370:$U$382,5,FALSE)/100</f>
        <v>#N/A</v>
      </c>
      <c r="F13" s="22" t="e">
        <f>VLOOKUP(V13,[1]Sheet1!$A$370:$U$382,6,FALSE)</f>
        <v>#N/A</v>
      </c>
      <c r="G13" s="14" t="e">
        <f>VLOOKUP(V13,[1]Sheet1!$A$370:$U$382,7,FALSE)/100</f>
        <v>#N/A</v>
      </c>
      <c r="H13" s="22" t="e">
        <f>VLOOKUP(V13,[1]Sheet1!$A$370:$U$382,8,FALSE)</f>
        <v>#N/A</v>
      </c>
      <c r="I13" s="14" t="e">
        <f>VLOOKUP(V13,[1]Sheet1!$A$370:$U$382,9,FALSE)/100</f>
        <v>#N/A</v>
      </c>
      <c r="J13" s="22" t="e">
        <f>VLOOKUP(V13,[1]Sheet1!$A$370:$U$382,10,FALSE)</f>
        <v>#N/A</v>
      </c>
      <c r="K13" s="14" t="e">
        <f>VLOOKUP(V13,[1]Sheet1!$A$370:$U$382,11,FALSE)/100</f>
        <v>#N/A</v>
      </c>
      <c r="L13" s="22" t="e">
        <f>VLOOKUP(V13,[1]Sheet1!$A$370:$U$382,12,FALSE)</f>
        <v>#N/A</v>
      </c>
      <c r="M13" s="14" t="e">
        <f>VLOOKUP(V13,[1]Sheet1!$A$370:$U$3821,13,FALSE)/100</f>
        <v>#N/A</v>
      </c>
      <c r="N13" s="22" t="e">
        <f>VLOOKUP(V13,[1]Sheet1!$A$370:$U$382,14,FALSE)</f>
        <v>#N/A</v>
      </c>
      <c r="O13" s="14" t="e">
        <f>VLOOKUP(V13,[1]Sheet1!$A$370:$U$382,15,FALSE)/100</f>
        <v>#N/A</v>
      </c>
      <c r="P13" s="22" t="e">
        <f>VLOOKUP(V13,[1]Sheet1!$A$370:$U$382,16,FALSE)</f>
        <v>#N/A</v>
      </c>
      <c r="Q13" s="14" t="e">
        <f>VLOOKUP(V13,[1]Sheet1!$A$370:$U$382,17,FALSE)/100</f>
        <v>#N/A</v>
      </c>
      <c r="R13" s="22" t="e">
        <f>VLOOKUP(V13,[1]Sheet1!$A$370:$U$382,18,FALSE)</f>
        <v>#N/A</v>
      </c>
      <c r="S13" s="14" t="e">
        <f>VLOOKUP(V13,[1]Sheet1!$A$370:$U$382,19,FALSE)/100</f>
        <v>#N/A</v>
      </c>
      <c r="T13" s="22" t="e">
        <f>VLOOKUP(V13,[1]Sheet1!$A$370:$U$382,20,FALSE)</f>
        <v>#N/A</v>
      </c>
      <c r="U13" s="15" t="e">
        <f>VLOOKUP(V13,[1]Sheet1!$A$370:$U$382,21,FALSE)/100</f>
        <v>#N/A</v>
      </c>
      <c r="V13" s="67" t="s">
        <v>161</v>
      </c>
    </row>
    <row r="14" spans="1:22" x14ac:dyDescent="0.3">
      <c r="A14" s="31" t="s">
        <v>73</v>
      </c>
      <c r="B14" s="22" t="e">
        <f>VLOOKUP(V14,[1]Sheet1!$A$370:$U$382,2,FALSE)</f>
        <v>#N/A</v>
      </c>
      <c r="C14" s="14" t="e">
        <f>VLOOKUP(V14,[1]Sheet1!$A$370:$U$382,3,FALSE)/100</f>
        <v>#N/A</v>
      </c>
      <c r="D14" s="22" t="e">
        <f>VLOOKUP(V14,[1]Sheet1!$A$370:$U$382,4,FALSE)</f>
        <v>#N/A</v>
      </c>
      <c r="E14" s="14" t="e">
        <f>VLOOKUP(V14,[1]Sheet1!$A$370:$U$382,5,FALSE)/100</f>
        <v>#N/A</v>
      </c>
      <c r="F14" s="22" t="e">
        <f>VLOOKUP(V14,[1]Sheet1!$A$370:$U$382,6,FALSE)</f>
        <v>#N/A</v>
      </c>
      <c r="G14" s="14" t="e">
        <f>VLOOKUP(V14,[1]Sheet1!$A$370:$U$382,7,FALSE)/100</f>
        <v>#N/A</v>
      </c>
      <c r="H14" s="22" t="e">
        <f>VLOOKUP(V14,[1]Sheet1!$A$370:$U$382,8,FALSE)</f>
        <v>#N/A</v>
      </c>
      <c r="I14" s="14" t="e">
        <f>VLOOKUP(V14,[1]Sheet1!$A$370:$U$382,9,FALSE)/100</f>
        <v>#N/A</v>
      </c>
      <c r="J14" s="22" t="e">
        <f>VLOOKUP(V14,[1]Sheet1!$A$370:$U$382,10,FALSE)</f>
        <v>#N/A</v>
      </c>
      <c r="K14" s="14" t="e">
        <f>VLOOKUP(V14,[1]Sheet1!$A$370:$U$382,11,FALSE)/100</f>
        <v>#N/A</v>
      </c>
      <c r="L14" s="22" t="e">
        <f>VLOOKUP(V14,[1]Sheet1!$A$370:$U$382,12,FALSE)</f>
        <v>#N/A</v>
      </c>
      <c r="M14" s="14" t="e">
        <f>VLOOKUP(V14,[1]Sheet1!$A$370:$U$3821,13,FALSE)/100</f>
        <v>#N/A</v>
      </c>
      <c r="N14" s="22" t="e">
        <f>VLOOKUP(V14,[1]Sheet1!$A$370:$U$382,14,FALSE)</f>
        <v>#N/A</v>
      </c>
      <c r="O14" s="14" t="e">
        <f>VLOOKUP(V14,[1]Sheet1!$A$370:$U$382,15,FALSE)/100</f>
        <v>#N/A</v>
      </c>
      <c r="P14" s="22" t="e">
        <f>VLOOKUP(V14,[1]Sheet1!$A$370:$U$382,16,FALSE)</f>
        <v>#N/A</v>
      </c>
      <c r="Q14" s="14" t="e">
        <f>VLOOKUP(V14,[1]Sheet1!$A$370:$U$382,17,FALSE)/100</f>
        <v>#N/A</v>
      </c>
      <c r="R14" s="22" t="e">
        <f>VLOOKUP(V14,[1]Sheet1!$A$370:$U$382,18,FALSE)</f>
        <v>#N/A</v>
      </c>
      <c r="S14" s="14" t="e">
        <f>VLOOKUP(V14,[1]Sheet1!$A$370:$U$382,19,FALSE)/100</f>
        <v>#N/A</v>
      </c>
      <c r="T14" s="22" t="e">
        <f>VLOOKUP(V14,[1]Sheet1!$A$370:$U$382,20,FALSE)</f>
        <v>#N/A</v>
      </c>
      <c r="U14" s="15" t="e">
        <f>VLOOKUP(V14,[1]Sheet1!$A$370:$U$382,21,FALSE)/100</f>
        <v>#N/A</v>
      </c>
      <c r="V14" s="67" t="s">
        <v>162</v>
      </c>
    </row>
    <row r="15" spans="1:22" x14ac:dyDescent="0.3">
      <c r="A15" s="31" t="s">
        <v>74</v>
      </c>
      <c r="B15" s="22" t="e">
        <f>VLOOKUP(V15,[1]Sheet1!$A$370:$U$382,2,FALSE)</f>
        <v>#N/A</v>
      </c>
      <c r="C15" s="14" t="e">
        <f>VLOOKUP(V15,[1]Sheet1!$A$370:$U$382,3,FALSE)/100</f>
        <v>#N/A</v>
      </c>
      <c r="D15" s="22" t="e">
        <f>VLOOKUP(V15,[1]Sheet1!$A$370:$U$382,4,FALSE)</f>
        <v>#N/A</v>
      </c>
      <c r="E15" s="14" t="e">
        <f>VLOOKUP(V15,[1]Sheet1!$A$370:$U$382,5,FALSE)/100</f>
        <v>#N/A</v>
      </c>
      <c r="F15" s="22" t="e">
        <f>VLOOKUP(V15,[1]Sheet1!$A$370:$U$382,6,FALSE)</f>
        <v>#N/A</v>
      </c>
      <c r="G15" s="14" t="e">
        <f>VLOOKUP(V15,[1]Sheet1!$A$370:$U$382,7,FALSE)/100</f>
        <v>#N/A</v>
      </c>
      <c r="H15" s="22" t="e">
        <f>VLOOKUP(V15,[1]Sheet1!$A$370:$U$382,8,FALSE)</f>
        <v>#N/A</v>
      </c>
      <c r="I15" s="14" t="e">
        <f>VLOOKUP(V15,[1]Sheet1!$A$370:$U$382,9,FALSE)/100</f>
        <v>#N/A</v>
      </c>
      <c r="J15" s="22" t="e">
        <f>VLOOKUP(V15,[1]Sheet1!$A$370:$U$382,10,FALSE)</f>
        <v>#N/A</v>
      </c>
      <c r="K15" s="14" t="e">
        <f>VLOOKUP(V15,[1]Sheet1!$A$370:$U$382,11,FALSE)/100</f>
        <v>#N/A</v>
      </c>
      <c r="L15" s="22" t="e">
        <f>VLOOKUP(V15,[1]Sheet1!$A$370:$U$382,12,FALSE)</f>
        <v>#N/A</v>
      </c>
      <c r="M15" s="14" t="e">
        <f>VLOOKUP(V15,[1]Sheet1!$A$370:$U$3821,13,FALSE)/100</f>
        <v>#N/A</v>
      </c>
      <c r="N15" s="22" t="e">
        <f>VLOOKUP(V15,[1]Sheet1!$A$370:$U$382,14,FALSE)</f>
        <v>#N/A</v>
      </c>
      <c r="O15" s="14" t="e">
        <f>VLOOKUP(V15,[1]Sheet1!$A$370:$U$382,15,FALSE)/100</f>
        <v>#N/A</v>
      </c>
      <c r="P15" s="22" t="e">
        <f>VLOOKUP(V15,[1]Sheet1!$A$370:$U$382,16,FALSE)</f>
        <v>#N/A</v>
      </c>
      <c r="Q15" s="14" t="e">
        <f>VLOOKUP(V15,[1]Sheet1!$A$370:$U$382,17,FALSE)/100</f>
        <v>#N/A</v>
      </c>
      <c r="R15" s="22" t="e">
        <f>VLOOKUP(V15,[1]Sheet1!$A$370:$U$382,18,FALSE)</f>
        <v>#N/A</v>
      </c>
      <c r="S15" s="14" t="e">
        <f>VLOOKUP(V15,[1]Sheet1!$A$370:$U$382,19,FALSE)/100</f>
        <v>#N/A</v>
      </c>
      <c r="T15" s="22" t="e">
        <f>VLOOKUP(V15,[1]Sheet1!$A$370:$U$382,20,FALSE)</f>
        <v>#N/A</v>
      </c>
      <c r="U15" s="15" t="e">
        <f>VLOOKUP(V15,[1]Sheet1!$A$370:$U$382,21,FALSE)/100</f>
        <v>#N/A</v>
      </c>
      <c r="V15" s="67" t="s">
        <v>163</v>
      </c>
    </row>
    <row r="16" spans="1:22" ht="15.75" thickBot="1" x14ac:dyDescent="0.3">
      <c r="A16" s="17" t="s">
        <v>31</v>
      </c>
      <c r="B16" s="25" t="e">
        <f>VLOOKUP(V16,[1]Sheet1!$A$370:$U$382,2,FALSE)</f>
        <v>#N/A</v>
      </c>
      <c r="C16" s="18" t="e">
        <f>VLOOKUP(V16,[1]Sheet1!$A$370:$U$382,3,FALSE)/100</f>
        <v>#N/A</v>
      </c>
      <c r="D16" s="25" t="e">
        <f>VLOOKUP(V16,[1]Sheet1!$A$370:$U$382,4,FALSE)</f>
        <v>#N/A</v>
      </c>
      <c r="E16" s="18" t="e">
        <f>VLOOKUP(V16,[1]Sheet1!$A$370:$U$382,5,FALSE)/100</f>
        <v>#N/A</v>
      </c>
      <c r="F16" s="25" t="e">
        <f>VLOOKUP(V16,[1]Sheet1!$A$370:$U$382,6,FALSE)</f>
        <v>#N/A</v>
      </c>
      <c r="G16" s="18" t="e">
        <f>VLOOKUP(V16,[1]Sheet1!$A$370:$U$382,7,FALSE)/100</f>
        <v>#N/A</v>
      </c>
      <c r="H16" s="25" t="e">
        <f>VLOOKUP(V16,[1]Sheet1!$A$370:$U$382,8,FALSE)</f>
        <v>#N/A</v>
      </c>
      <c r="I16" s="18" t="e">
        <f>VLOOKUP(V16,[1]Sheet1!$A$370:$U$382,9,FALSE)/100</f>
        <v>#N/A</v>
      </c>
      <c r="J16" s="25" t="e">
        <f>VLOOKUP(V16,[1]Sheet1!$A$370:$U$382,10,FALSE)</f>
        <v>#N/A</v>
      </c>
      <c r="K16" s="18" t="e">
        <f>VLOOKUP(V16,[1]Sheet1!$A$370:$U$382,11,FALSE)/100</f>
        <v>#N/A</v>
      </c>
      <c r="L16" s="25" t="e">
        <f>VLOOKUP(V16,[1]Sheet1!$A$370:$U$382,12,FALSE)</f>
        <v>#N/A</v>
      </c>
      <c r="M16" s="18" t="e">
        <f>VLOOKUP(V16,[1]Sheet1!$A$370:$U$3821,13,FALSE)/100</f>
        <v>#N/A</v>
      </c>
      <c r="N16" s="25" t="e">
        <f>VLOOKUP(V16,[1]Sheet1!$A$370:$U$382,14,FALSE)</f>
        <v>#N/A</v>
      </c>
      <c r="O16" s="18" t="e">
        <f>VLOOKUP(V16,[1]Sheet1!$A$370:$U$382,15,FALSE)/100</f>
        <v>#N/A</v>
      </c>
      <c r="P16" s="25" t="e">
        <f>VLOOKUP(V16,[1]Sheet1!$A$370:$U$382,16,FALSE)</f>
        <v>#N/A</v>
      </c>
      <c r="Q16" s="18" t="e">
        <f>VLOOKUP(V16,[1]Sheet1!$A$370:$U$382,17,FALSE)/100</f>
        <v>#N/A</v>
      </c>
      <c r="R16" s="25" t="e">
        <f>VLOOKUP(V16,[1]Sheet1!$A$370:$U$382,18,FALSE)</f>
        <v>#N/A</v>
      </c>
      <c r="S16" s="18" t="e">
        <f>VLOOKUP(V16,[1]Sheet1!$A$370:$U$382,19,FALSE)/100</f>
        <v>#N/A</v>
      </c>
      <c r="T16" s="25" t="e">
        <f>VLOOKUP(V16,[1]Sheet1!$A$370:$U$382,20,FALSE)</f>
        <v>#N/A</v>
      </c>
      <c r="U16" s="19" t="e">
        <f>VLOOKUP(V16,[1]Sheet1!$A$370:$U$382,21,FALSE)/100</f>
        <v>#N/A</v>
      </c>
      <c r="V16" s="67" t="s">
        <v>164</v>
      </c>
    </row>
    <row r="17" spans="1:22" ht="15.75" thickBot="1" x14ac:dyDescent="0.3">
      <c r="A17" s="20" t="s">
        <v>54</v>
      </c>
      <c r="B17" s="23">
        <f>VLOOKUP(V17,[1]Sheet1!$A$370:$U$382,2,FALSE)</f>
        <v>3383</v>
      </c>
      <c r="C17" s="7">
        <f>VLOOKUP(V17,[1]Sheet1!$A$370:$U$382,3,FALSE)/100</f>
        <v>1</v>
      </c>
      <c r="D17" s="23">
        <f>VLOOKUP(V17,[1]Sheet1!$A$370:$U$382,4,FALSE)</f>
        <v>7647</v>
      </c>
      <c r="E17" s="7">
        <f>VLOOKUP(V17,[1]Sheet1!$A$370:$U$382,5,FALSE)/100</f>
        <v>1</v>
      </c>
      <c r="F17" s="23">
        <f>VLOOKUP(V17,[1]Sheet1!$A$370:$U$382,6,FALSE)</f>
        <v>411</v>
      </c>
      <c r="G17" s="7">
        <f>VLOOKUP(V17,[1]Sheet1!$A$370:$U$382,7,FALSE)/100</f>
        <v>1</v>
      </c>
      <c r="H17" s="23">
        <f>VLOOKUP(V17,[1]Sheet1!$A$370:$U$382,8,FALSE)</f>
        <v>11</v>
      </c>
      <c r="I17" s="7">
        <f>VLOOKUP(V17,[1]Sheet1!$A$370:$U$382,9,FALSE)/100</f>
        <v>1</v>
      </c>
      <c r="J17" s="23">
        <f>VLOOKUP(V17,[1]Sheet1!$A$370:$U$382,10,FALSE)</f>
        <v>11452</v>
      </c>
      <c r="K17" s="7">
        <f>VLOOKUP(V17,[1]Sheet1!$A$370:$U$382,11,FALSE)/100</f>
        <v>1</v>
      </c>
      <c r="L17" s="23">
        <f>VLOOKUP(V17,[1]Sheet1!$A$370:$U$382,12,FALSE)</f>
        <v>0</v>
      </c>
      <c r="M17" s="7">
        <f>VLOOKUP(V17,[1]Sheet1!$A$370:$U$3821,13,FALSE)/100</f>
        <v>0</v>
      </c>
      <c r="N17" s="23">
        <f>VLOOKUP(V17,[1]Sheet1!$A$370:$U$382,14,FALSE)</f>
        <v>0</v>
      </c>
      <c r="O17" s="7">
        <f>VLOOKUP(V17,[1]Sheet1!$A$370:$U$382,15,FALSE)/100</f>
        <v>0</v>
      </c>
      <c r="P17" s="23">
        <f>VLOOKUP(V17,[1]Sheet1!$A$370:$U$382,16,FALSE)</f>
        <v>0</v>
      </c>
      <c r="Q17" s="7">
        <f>VLOOKUP(V17,[1]Sheet1!$A$370:$U$382,17,FALSE)/100</f>
        <v>0</v>
      </c>
      <c r="R17" s="23">
        <f>VLOOKUP(V17,[1]Sheet1!$A$370:$U$382,18,FALSE)</f>
        <v>0</v>
      </c>
      <c r="S17" s="7">
        <f>VLOOKUP(V17,[1]Sheet1!$A$370:$U$382,19,FALSE)/100</f>
        <v>0</v>
      </c>
      <c r="T17" s="23">
        <f>VLOOKUP(V17,[1]Sheet1!$A$370:$U$382,20,FALSE)</f>
        <v>0</v>
      </c>
      <c r="U17" s="8">
        <f>VLOOKUP(V17,[1]Sheet1!$A$370:$U$382,21,FALSE)/100</f>
        <v>0</v>
      </c>
      <c r="V17" s="68" t="s">
        <v>54</v>
      </c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P16"/>
  <sheetViews>
    <sheetView topLeftCell="L6" zoomScaleNormal="100" workbookViewId="0">
      <selection activeCell="C7" sqref="C7:O14"/>
    </sheetView>
  </sheetViews>
  <sheetFormatPr defaultColWidth="9.109375" defaultRowHeight="14.4" x14ac:dyDescent="0.3"/>
  <cols>
    <col min="1" max="1" width="2.6640625" style="81" customWidth="1"/>
    <col min="2" max="2" width="15.6640625" style="81" customWidth="1"/>
    <col min="3" max="15" width="13.109375" style="81" customWidth="1"/>
    <col min="16" max="16" width="9.109375" style="106"/>
    <col min="17" max="16384" width="9.109375" style="81"/>
  </cols>
  <sheetData>
    <row r="1" spans="2:15" ht="15.75" thickBot="1" x14ac:dyDescent="0.3"/>
    <row r="2" spans="2:15" ht="25.2" customHeight="1" thickTop="1" thickBot="1" x14ac:dyDescent="0.3">
      <c r="B2" s="361" t="s">
        <v>236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3"/>
    </row>
    <row r="3" spans="2:15" ht="25.2" customHeight="1" thickTop="1" thickBot="1" x14ac:dyDescent="0.35">
      <c r="B3" s="310" t="s">
        <v>280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2"/>
    </row>
    <row r="4" spans="2:15" ht="25.2" customHeight="1" thickTop="1" x14ac:dyDescent="0.3">
      <c r="B4" s="313" t="s">
        <v>76</v>
      </c>
      <c r="C4" s="365">
        <v>2014</v>
      </c>
      <c r="D4" s="366"/>
      <c r="E4" s="369">
        <v>2015</v>
      </c>
      <c r="F4" s="366"/>
      <c r="G4" s="369">
        <v>2016</v>
      </c>
      <c r="H4" s="366"/>
      <c r="I4" s="369">
        <v>2017</v>
      </c>
      <c r="J4" s="366"/>
      <c r="K4" s="369">
        <v>2018</v>
      </c>
      <c r="L4" s="371"/>
      <c r="M4" s="369">
        <v>2019</v>
      </c>
      <c r="N4" s="371"/>
      <c r="O4" s="334" t="s">
        <v>273</v>
      </c>
    </row>
    <row r="5" spans="2:15" ht="25.2" customHeight="1" thickBot="1" x14ac:dyDescent="0.35">
      <c r="B5" s="314"/>
      <c r="C5" s="367"/>
      <c r="D5" s="368"/>
      <c r="E5" s="370"/>
      <c r="F5" s="368"/>
      <c r="G5" s="370"/>
      <c r="H5" s="368"/>
      <c r="I5" s="370"/>
      <c r="J5" s="368"/>
      <c r="K5" s="370"/>
      <c r="L5" s="372"/>
      <c r="M5" s="370"/>
      <c r="N5" s="372"/>
      <c r="O5" s="335"/>
    </row>
    <row r="6" spans="2:15" ht="25.2" customHeight="1" thickTop="1" thickBot="1" x14ac:dyDescent="0.35">
      <c r="B6" s="364"/>
      <c r="C6" s="172" t="s">
        <v>5</v>
      </c>
      <c r="D6" s="173" t="s">
        <v>6</v>
      </c>
      <c r="E6" s="174" t="s">
        <v>5</v>
      </c>
      <c r="F6" s="173" t="s">
        <v>6</v>
      </c>
      <c r="G6" s="174" t="s">
        <v>5</v>
      </c>
      <c r="H6" s="173" t="s">
        <v>6</v>
      </c>
      <c r="I6" s="174" t="s">
        <v>5</v>
      </c>
      <c r="J6" s="137" t="s">
        <v>6</v>
      </c>
      <c r="K6" s="174" t="s">
        <v>5</v>
      </c>
      <c r="L6" s="277" t="s">
        <v>6</v>
      </c>
      <c r="M6" s="174" t="s">
        <v>5</v>
      </c>
      <c r="N6" s="137" t="s">
        <v>6</v>
      </c>
      <c r="O6" s="336"/>
    </row>
    <row r="7" spans="2:15" ht="20.100000000000001" customHeight="1" thickTop="1" x14ac:dyDescent="0.25">
      <c r="B7" s="189" t="s">
        <v>77</v>
      </c>
      <c r="C7" s="148">
        <v>1981</v>
      </c>
      <c r="D7" s="175">
        <v>0.21776409805430361</v>
      </c>
      <c r="E7" s="149">
        <v>2280</v>
      </c>
      <c r="F7" s="175">
        <v>0.24025289778714437</v>
      </c>
      <c r="G7" s="149">
        <v>2064</v>
      </c>
      <c r="H7" s="175">
        <v>0.21095666394112839</v>
      </c>
      <c r="I7" s="149">
        <v>2126</v>
      </c>
      <c r="J7" s="176">
        <v>0.20001881644557343</v>
      </c>
      <c r="K7" s="149">
        <v>2247</v>
      </c>
      <c r="L7" s="176">
        <v>0.19621026894865526</v>
      </c>
      <c r="M7" s="149">
        <v>2247</v>
      </c>
      <c r="N7" s="176">
        <v>0.19621026894865526</v>
      </c>
      <c r="O7" s="164">
        <v>0</v>
      </c>
    </row>
    <row r="8" spans="2:15" ht="20.100000000000001" customHeight="1" x14ac:dyDescent="0.25">
      <c r="B8" s="190" t="s">
        <v>78</v>
      </c>
      <c r="C8" s="148">
        <v>1973</v>
      </c>
      <c r="D8" s="175">
        <v>0.21688468725953611</v>
      </c>
      <c r="E8" s="149">
        <v>2061</v>
      </c>
      <c r="F8" s="175">
        <v>0.21717597471022129</v>
      </c>
      <c r="G8" s="149">
        <v>1990</v>
      </c>
      <c r="H8" s="175">
        <v>0.20339329517579721</v>
      </c>
      <c r="I8" s="149">
        <v>2460</v>
      </c>
      <c r="J8" s="176">
        <v>0.23144228055320351</v>
      </c>
      <c r="K8" s="149">
        <v>2612</v>
      </c>
      <c r="L8" s="176">
        <v>0.22808243101641634</v>
      </c>
      <c r="M8" s="149">
        <v>2612</v>
      </c>
      <c r="N8" s="176">
        <v>0.22808243101641634</v>
      </c>
      <c r="O8" s="166">
        <v>0</v>
      </c>
    </row>
    <row r="9" spans="2:15" ht="20.100000000000001" customHeight="1" x14ac:dyDescent="0.25">
      <c r="B9" s="190" t="s">
        <v>79</v>
      </c>
      <c r="C9" s="148">
        <v>1609</v>
      </c>
      <c r="D9" s="175">
        <v>0.1768714960976146</v>
      </c>
      <c r="E9" s="149">
        <v>1636</v>
      </c>
      <c r="F9" s="175">
        <v>0.17239199157007376</v>
      </c>
      <c r="G9" s="149">
        <v>1831</v>
      </c>
      <c r="H9" s="175">
        <v>0.18714227309893705</v>
      </c>
      <c r="I9" s="149">
        <v>1813</v>
      </c>
      <c r="J9" s="176">
        <v>0.17057107912315364</v>
      </c>
      <c r="K9" s="149">
        <v>1964</v>
      </c>
      <c r="L9" s="176">
        <v>0.17149842822214462</v>
      </c>
      <c r="M9" s="149">
        <v>1964</v>
      </c>
      <c r="N9" s="176">
        <v>0.17149842822214462</v>
      </c>
      <c r="O9" s="166">
        <v>0</v>
      </c>
    </row>
    <row r="10" spans="2:15" ht="20.100000000000001" customHeight="1" x14ac:dyDescent="0.25">
      <c r="B10" s="190" t="s">
        <v>80</v>
      </c>
      <c r="C10" s="148">
        <v>1634</v>
      </c>
      <c r="D10" s="175">
        <v>0.17961965483126305</v>
      </c>
      <c r="E10" s="149">
        <v>1875</v>
      </c>
      <c r="F10" s="175">
        <v>0.19757639620653319</v>
      </c>
      <c r="G10" s="149">
        <v>1963</v>
      </c>
      <c r="H10" s="175">
        <v>0.20063368765331152</v>
      </c>
      <c r="I10" s="149">
        <v>2238</v>
      </c>
      <c r="J10" s="176">
        <v>0.2105560259666949</v>
      </c>
      <c r="K10" s="149">
        <v>2304</v>
      </c>
      <c r="L10" s="176">
        <v>0.20118756549074399</v>
      </c>
      <c r="M10" s="149">
        <v>2304</v>
      </c>
      <c r="N10" s="176">
        <v>0.20118756549074399</v>
      </c>
      <c r="O10" s="166">
        <v>0</v>
      </c>
    </row>
    <row r="11" spans="2:15" ht="20.100000000000001" customHeight="1" x14ac:dyDescent="0.25">
      <c r="B11" s="190" t="s">
        <v>81</v>
      </c>
      <c r="C11" s="148">
        <v>1494</v>
      </c>
      <c r="D11" s="175">
        <v>0.16422996592283171</v>
      </c>
      <c r="E11" s="149">
        <v>1247</v>
      </c>
      <c r="F11" s="175">
        <v>0.13140147523709167</v>
      </c>
      <c r="G11" s="149">
        <v>1545</v>
      </c>
      <c r="H11" s="175">
        <v>0.15791087489779232</v>
      </c>
      <c r="I11" s="149">
        <v>1538</v>
      </c>
      <c r="J11" s="176">
        <v>0.14469846645968579</v>
      </c>
      <c r="K11" s="149">
        <v>1929</v>
      </c>
      <c r="L11" s="176">
        <v>0.16844219350331821</v>
      </c>
      <c r="M11" s="149">
        <v>1929</v>
      </c>
      <c r="N11" s="176">
        <v>0.16844219350331821</v>
      </c>
      <c r="O11" s="166">
        <v>0</v>
      </c>
    </row>
    <row r="12" spans="2:15" ht="20.100000000000001" customHeight="1" x14ac:dyDescent="0.25">
      <c r="B12" s="190" t="s">
        <v>82</v>
      </c>
      <c r="C12" s="148">
        <v>232</v>
      </c>
      <c r="D12" s="175">
        <v>2.5502913048257667E-2</v>
      </c>
      <c r="E12" s="149">
        <v>199</v>
      </c>
      <c r="F12" s="175">
        <v>2.0969441517386722E-2</v>
      </c>
      <c r="G12" s="149">
        <v>227</v>
      </c>
      <c r="H12" s="175">
        <v>2.3201144726083402E-2</v>
      </c>
      <c r="I12" s="149">
        <v>226</v>
      </c>
      <c r="J12" s="176">
        <v>2.126258349797723E-2</v>
      </c>
      <c r="K12" s="149">
        <v>238</v>
      </c>
      <c r="L12" s="176">
        <v>2.0782396088019559E-2</v>
      </c>
      <c r="M12" s="149">
        <v>238</v>
      </c>
      <c r="N12" s="176">
        <v>2.0782396088019559E-2</v>
      </c>
      <c r="O12" s="166">
        <v>0</v>
      </c>
    </row>
    <row r="13" spans="2:15" ht="20.100000000000001" customHeight="1" thickBot="1" x14ac:dyDescent="0.3">
      <c r="B13" s="190" t="s">
        <v>83</v>
      </c>
      <c r="C13" s="148">
        <v>174</v>
      </c>
      <c r="D13" s="175">
        <v>1.9127184786193251E-2</v>
      </c>
      <c r="E13" s="149">
        <v>192</v>
      </c>
      <c r="F13" s="175">
        <v>2.0231822971548998E-2</v>
      </c>
      <c r="G13" s="149">
        <v>164</v>
      </c>
      <c r="H13" s="175">
        <v>1.6762060506950123E-2</v>
      </c>
      <c r="I13" s="149">
        <v>228</v>
      </c>
      <c r="J13" s="176">
        <v>2.1450747953711543E-2</v>
      </c>
      <c r="K13" s="149">
        <v>158</v>
      </c>
      <c r="L13" s="176">
        <v>1.379671673070206E-2</v>
      </c>
      <c r="M13" s="149">
        <v>158</v>
      </c>
      <c r="N13" s="176">
        <v>1.379671673070206E-2</v>
      </c>
      <c r="O13" s="166">
        <v>0</v>
      </c>
    </row>
    <row r="14" spans="2:15" ht="20.100000000000001" customHeight="1" thickTop="1" thickBot="1" x14ac:dyDescent="0.3">
      <c r="B14" s="141" t="s">
        <v>32</v>
      </c>
      <c r="C14" s="156">
        <v>9097</v>
      </c>
      <c r="D14" s="178">
        <v>1</v>
      </c>
      <c r="E14" s="157">
        <v>9490</v>
      </c>
      <c r="F14" s="178">
        <v>1</v>
      </c>
      <c r="G14" s="157">
        <v>9784</v>
      </c>
      <c r="H14" s="178">
        <v>1</v>
      </c>
      <c r="I14" s="157">
        <v>10629</v>
      </c>
      <c r="J14" s="170">
        <v>1</v>
      </c>
      <c r="K14" s="157">
        <v>11452</v>
      </c>
      <c r="L14" s="170">
        <v>1</v>
      </c>
      <c r="M14" s="157">
        <v>11452</v>
      </c>
      <c r="N14" s="170">
        <v>1</v>
      </c>
      <c r="O14" s="191">
        <v>0</v>
      </c>
    </row>
    <row r="15" spans="2:15" ht="15.75" thickTop="1" x14ac:dyDescent="0.25">
      <c r="B15" s="9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</row>
    <row r="16" spans="2:15" ht="15" x14ac:dyDescent="0.25">
      <c r="I16" s="82"/>
      <c r="K16" s="82"/>
      <c r="M16" s="82"/>
    </row>
  </sheetData>
  <mergeCells count="10">
    <mergeCell ref="O4:O6"/>
    <mergeCell ref="B2:O2"/>
    <mergeCell ref="B3:O3"/>
    <mergeCell ref="B4:B6"/>
    <mergeCell ref="C4:D5"/>
    <mergeCell ref="E4:F5"/>
    <mergeCell ref="G4:H5"/>
    <mergeCell ref="I4:J5"/>
    <mergeCell ref="M4:N5"/>
    <mergeCell ref="K4:L5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19"/>
  <sheetViews>
    <sheetView topLeftCell="H5" zoomScaleNormal="100" workbookViewId="0">
      <selection activeCell="C6" sqref="C6:L13"/>
    </sheetView>
  </sheetViews>
  <sheetFormatPr defaultColWidth="9.109375" defaultRowHeight="14.4" x14ac:dyDescent="0.3"/>
  <cols>
    <col min="1" max="1" width="2.6640625" style="81" customWidth="1"/>
    <col min="2" max="2" width="17.6640625" style="81" customWidth="1"/>
    <col min="3" max="12" width="11.109375" style="81" customWidth="1"/>
    <col min="13" max="16384" width="9.109375" style="81"/>
  </cols>
  <sheetData>
    <row r="1" spans="2:13" ht="15.75" thickBot="1" x14ac:dyDescent="0.3"/>
    <row r="2" spans="2:13" ht="25.2" customHeight="1" thickTop="1" thickBot="1" x14ac:dyDescent="0.35">
      <c r="B2" s="310" t="s">
        <v>281</v>
      </c>
      <c r="C2" s="311"/>
      <c r="D2" s="311"/>
      <c r="E2" s="311"/>
      <c r="F2" s="311"/>
      <c r="G2" s="311"/>
      <c r="H2" s="311"/>
      <c r="I2" s="311"/>
      <c r="J2" s="311"/>
      <c r="K2" s="311"/>
      <c r="L2" s="312"/>
    </row>
    <row r="3" spans="2:13" ht="25.2" customHeight="1" thickTop="1" thickBot="1" x14ac:dyDescent="0.35">
      <c r="B3" s="313" t="s">
        <v>84</v>
      </c>
      <c r="C3" s="317" t="s">
        <v>85</v>
      </c>
      <c r="D3" s="317"/>
      <c r="E3" s="317"/>
      <c r="F3" s="317"/>
      <c r="G3" s="317"/>
      <c r="H3" s="317"/>
      <c r="I3" s="317"/>
      <c r="J3" s="317"/>
      <c r="K3" s="319" t="s">
        <v>32</v>
      </c>
      <c r="L3" s="320"/>
    </row>
    <row r="4" spans="2:13" ht="25.2" customHeight="1" thickTop="1" thickBot="1" x14ac:dyDescent="0.35">
      <c r="B4" s="314"/>
      <c r="C4" s="365" t="s">
        <v>34</v>
      </c>
      <c r="D4" s="366"/>
      <c r="E4" s="369" t="s">
        <v>198</v>
      </c>
      <c r="F4" s="366"/>
      <c r="G4" s="369" t="s">
        <v>53</v>
      </c>
      <c r="H4" s="366"/>
      <c r="I4" s="373" t="s">
        <v>35</v>
      </c>
      <c r="J4" s="371"/>
      <c r="K4" s="321"/>
      <c r="L4" s="322"/>
    </row>
    <row r="5" spans="2:13" ht="25.2" customHeight="1" thickTop="1" thickBot="1" x14ac:dyDescent="0.35">
      <c r="B5" s="364"/>
      <c r="C5" s="172" t="s">
        <v>5</v>
      </c>
      <c r="D5" s="173" t="s">
        <v>6</v>
      </c>
      <c r="E5" s="174" t="s">
        <v>5</v>
      </c>
      <c r="F5" s="173" t="s">
        <v>6</v>
      </c>
      <c r="G5" s="174" t="s">
        <v>5</v>
      </c>
      <c r="H5" s="173" t="s">
        <v>6</v>
      </c>
      <c r="I5" s="174" t="s">
        <v>5</v>
      </c>
      <c r="J5" s="137" t="s">
        <v>6</v>
      </c>
      <c r="K5" s="172" t="s">
        <v>5</v>
      </c>
      <c r="L5" s="138" t="s">
        <v>6</v>
      </c>
    </row>
    <row r="6" spans="2:13" ht="20.100000000000001" customHeight="1" thickTop="1" x14ac:dyDescent="0.25">
      <c r="B6" s="189" t="s">
        <v>77</v>
      </c>
      <c r="C6" s="125">
        <v>621</v>
      </c>
      <c r="D6" s="175">
        <v>0.18356488323972805</v>
      </c>
      <c r="E6" s="127">
        <v>1547</v>
      </c>
      <c r="F6" s="175">
        <v>0.20230155616581666</v>
      </c>
      <c r="G6" s="127">
        <v>77</v>
      </c>
      <c r="H6" s="175">
        <v>0.18734793187347931</v>
      </c>
      <c r="I6" s="127">
        <v>2</v>
      </c>
      <c r="J6" s="195">
        <v>0.18181818181818182</v>
      </c>
      <c r="K6" s="133">
        <v>2247</v>
      </c>
      <c r="L6" s="177">
        <v>0.19621026894865526</v>
      </c>
      <c r="M6" s="106"/>
    </row>
    <row r="7" spans="2:13" ht="20.100000000000001" customHeight="1" x14ac:dyDescent="0.25">
      <c r="B7" s="190" t="s">
        <v>78</v>
      </c>
      <c r="C7" s="125">
        <v>733</v>
      </c>
      <c r="D7" s="175">
        <v>0.21667159326041974</v>
      </c>
      <c r="E7" s="127">
        <v>1790</v>
      </c>
      <c r="F7" s="175">
        <v>0.23407872368248986</v>
      </c>
      <c r="G7" s="127">
        <v>87</v>
      </c>
      <c r="H7" s="175">
        <v>0.21167883211678831</v>
      </c>
      <c r="I7" s="127">
        <v>2</v>
      </c>
      <c r="J7" s="195">
        <v>0.18181818181818182</v>
      </c>
      <c r="K7" s="133">
        <v>2612</v>
      </c>
      <c r="L7" s="177">
        <v>0.22808243101641634</v>
      </c>
      <c r="M7" s="106"/>
    </row>
    <row r="8" spans="2:13" ht="20.100000000000001" customHeight="1" x14ac:dyDescent="0.25">
      <c r="B8" s="190" t="s">
        <v>79</v>
      </c>
      <c r="C8" s="125">
        <v>546</v>
      </c>
      <c r="D8" s="175">
        <v>0.16139521135087201</v>
      </c>
      <c r="E8" s="127">
        <v>1348</v>
      </c>
      <c r="F8" s="175">
        <v>0.17627827906368509</v>
      </c>
      <c r="G8" s="127">
        <v>69</v>
      </c>
      <c r="H8" s="175">
        <v>0.16788321167883211</v>
      </c>
      <c r="I8" s="127">
        <v>1</v>
      </c>
      <c r="J8" s="195">
        <v>9.0909090909090912E-2</v>
      </c>
      <c r="K8" s="133">
        <v>1964</v>
      </c>
      <c r="L8" s="177">
        <v>0.17149842822214462</v>
      </c>
      <c r="M8" s="106"/>
    </row>
    <row r="9" spans="2:13" ht="20.100000000000001" customHeight="1" x14ac:dyDescent="0.25">
      <c r="B9" s="190" t="s">
        <v>80</v>
      </c>
      <c r="C9" s="125">
        <v>718</v>
      </c>
      <c r="D9" s="175">
        <v>0.21223765888264853</v>
      </c>
      <c r="E9" s="127">
        <v>1504</v>
      </c>
      <c r="F9" s="175">
        <v>0.19667843598796914</v>
      </c>
      <c r="G9" s="127">
        <v>81</v>
      </c>
      <c r="H9" s="175">
        <v>0.19708029197080293</v>
      </c>
      <c r="I9" s="127">
        <v>1</v>
      </c>
      <c r="J9" s="195">
        <v>9.0909090909090912E-2</v>
      </c>
      <c r="K9" s="133">
        <v>2304</v>
      </c>
      <c r="L9" s="177">
        <v>0.20118756549074399</v>
      </c>
      <c r="M9" s="106"/>
    </row>
    <row r="10" spans="2:13" ht="20.100000000000001" customHeight="1" x14ac:dyDescent="0.25">
      <c r="B10" s="190" t="s">
        <v>81</v>
      </c>
      <c r="C10" s="125">
        <v>679</v>
      </c>
      <c r="D10" s="175">
        <v>0.2007094295004434</v>
      </c>
      <c r="E10" s="127">
        <v>1169</v>
      </c>
      <c r="F10" s="175">
        <v>0.15287040669543611</v>
      </c>
      <c r="G10" s="127">
        <v>76</v>
      </c>
      <c r="H10" s="175">
        <v>0.18491484184914841</v>
      </c>
      <c r="I10" s="127">
        <v>5</v>
      </c>
      <c r="J10" s="195">
        <v>0.45454545454545453</v>
      </c>
      <c r="K10" s="133">
        <v>1929</v>
      </c>
      <c r="L10" s="177">
        <v>0.16844219350331821</v>
      </c>
      <c r="M10" s="106"/>
    </row>
    <row r="11" spans="2:13" ht="20.100000000000001" customHeight="1" x14ac:dyDescent="0.25">
      <c r="B11" s="190" t="s">
        <v>82</v>
      </c>
      <c r="C11" s="125">
        <v>60</v>
      </c>
      <c r="D11" s="175">
        <v>1.7735737511084836E-2</v>
      </c>
      <c r="E11" s="127">
        <v>169</v>
      </c>
      <c r="F11" s="175">
        <v>2.2100170001307703E-2</v>
      </c>
      <c r="G11" s="127">
        <v>9</v>
      </c>
      <c r="H11" s="175">
        <v>2.1897810218978103E-2</v>
      </c>
      <c r="I11" s="127">
        <v>0</v>
      </c>
      <c r="J11" s="195">
        <v>0</v>
      </c>
      <c r="K11" s="133">
        <v>238</v>
      </c>
      <c r="L11" s="177">
        <v>2.0782396088019559E-2</v>
      </c>
      <c r="M11" s="106"/>
    </row>
    <row r="12" spans="2:13" ht="20.100000000000001" customHeight="1" thickBot="1" x14ac:dyDescent="0.3">
      <c r="B12" s="190" t="s">
        <v>83</v>
      </c>
      <c r="C12" s="125">
        <v>26</v>
      </c>
      <c r="D12" s="175">
        <v>7.6854862548034293E-3</v>
      </c>
      <c r="E12" s="127">
        <v>120</v>
      </c>
      <c r="F12" s="175">
        <v>1.5692428403295409E-2</v>
      </c>
      <c r="G12" s="127">
        <v>12</v>
      </c>
      <c r="H12" s="175">
        <v>2.9197080291970802E-2</v>
      </c>
      <c r="I12" s="127">
        <v>0</v>
      </c>
      <c r="J12" s="195">
        <v>0</v>
      </c>
      <c r="K12" s="133">
        <v>158</v>
      </c>
      <c r="L12" s="177">
        <v>1.379671673070206E-2</v>
      </c>
      <c r="M12" s="106"/>
    </row>
    <row r="13" spans="2:13" ht="20.100000000000001" customHeight="1" thickTop="1" thickBot="1" x14ac:dyDescent="0.3">
      <c r="B13" s="141" t="s">
        <v>32</v>
      </c>
      <c r="C13" s="144">
        <v>3383</v>
      </c>
      <c r="D13" s="178">
        <v>1</v>
      </c>
      <c r="E13" s="146">
        <v>7647</v>
      </c>
      <c r="F13" s="178">
        <v>0.99999999999999989</v>
      </c>
      <c r="G13" s="146">
        <v>411</v>
      </c>
      <c r="H13" s="178">
        <v>0.99999999999999989</v>
      </c>
      <c r="I13" s="146">
        <v>11</v>
      </c>
      <c r="J13" s="170">
        <v>1</v>
      </c>
      <c r="K13" s="144">
        <v>11452</v>
      </c>
      <c r="L13" s="179">
        <v>1</v>
      </c>
      <c r="M13" s="106"/>
    </row>
    <row r="14" spans="2:13" ht="16.5" thickTop="1" thickBot="1" x14ac:dyDescent="0.3">
      <c r="B14" s="95"/>
      <c r="C14" s="96"/>
      <c r="D14" s="97"/>
      <c r="E14" s="96"/>
      <c r="F14" s="97"/>
      <c r="G14" s="96"/>
      <c r="H14" s="97"/>
      <c r="I14" s="96"/>
      <c r="J14" s="97"/>
      <c r="K14" s="96"/>
      <c r="L14" s="97"/>
    </row>
    <row r="15" spans="2:13" ht="15.75" thickTop="1" x14ac:dyDescent="0.25">
      <c r="B15" s="180" t="s">
        <v>36</v>
      </c>
      <c r="C15" s="181"/>
      <c r="D15" s="181"/>
      <c r="E15" s="139"/>
      <c r="F15" s="188"/>
      <c r="G15" s="98"/>
      <c r="H15" s="98"/>
      <c r="I15" s="98"/>
      <c r="J15" s="188"/>
      <c r="K15" s="102"/>
      <c r="L15" s="98"/>
    </row>
    <row r="16" spans="2:13" ht="15" thickBot="1" x14ac:dyDescent="0.35">
      <c r="B16" s="182" t="s">
        <v>199</v>
      </c>
      <c r="C16" s="183"/>
      <c r="D16" s="183"/>
      <c r="E16" s="140"/>
      <c r="F16" s="98"/>
      <c r="G16" s="98"/>
      <c r="H16" s="98"/>
      <c r="I16" s="98"/>
      <c r="J16" s="98"/>
      <c r="K16" s="98"/>
      <c r="L16" s="98"/>
    </row>
    <row r="17" spans="2:12" ht="15.75" thickTop="1" x14ac:dyDescent="0.2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 ht="15" x14ac:dyDescent="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 ht="15" x14ac:dyDescent="0.2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Y20"/>
  <sheetViews>
    <sheetView topLeftCell="T7" zoomScaleNormal="100" workbookViewId="0">
      <selection activeCell="C8" sqref="C8:X15"/>
    </sheetView>
  </sheetViews>
  <sheetFormatPr defaultColWidth="9.109375" defaultRowHeight="14.4" x14ac:dyDescent="0.3"/>
  <cols>
    <col min="1" max="1" width="2.6640625" style="81" customWidth="1"/>
    <col min="2" max="2" width="15.6640625" style="81" customWidth="1"/>
    <col min="3" max="24" width="10.88671875" style="81" customWidth="1"/>
    <col min="25" max="16384" width="9.109375" style="81"/>
  </cols>
  <sheetData>
    <row r="1" spans="2:25" ht="15.75" thickBot="1" x14ac:dyDescent="0.3"/>
    <row r="2" spans="2:25" ht="25.2" customHeight="1" thickTop="1" thickBot="1" x14ac:dyDescent="0.35">
      <c r="B2" s="310" t="s">
        <v>282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6"/>
    </row>
    <row r="3" spans="2:25" ht="25.2" customHeight="1" thickTop="1" thickBot="1" x14ac:dyDescent="0.35">
      <c r="B3" s="313" t="s">
        <v>76</v>
      </c>
      <c r="C3" s="317" t="s">
        <v>37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9" t="s">
        <v>32</v>
      </c>
      <c r="X3" s="320"/>
    </row>
    <row r="4" spans="2:25" ht="25.2" customHeight="1" thickTop="1" thickBot="1" x14ac:dyDescent="0.35">
      <c r="B4" s="377"/>
      <c r="C4" s="339" t="s">
        <v>38</v>
      </c>
      <c r="D4" s="378"/>
      <c r="E4" s="378"/>
      <c r="F4" s="378"/>
      <c r="G4" s="378"/>
      <c r="H4" s="378"/>
      <c r="I4" s="378"/>
      <c r="J4" s="378"/>
      <c r="K4" s="378"/>
      <c r="L4" s="379"/>
      <c r="M4" s="339" t="s">
        <v>39</v>
      </c>
      <c r="N4" s="317"/>
      <c r="O4" s="317"/>
      <c r="P4" s="317"/>
      <c r="Q4" s="317"/>
      <c r="R4" s="317"/>
      <c r="S4" s="317"/>
      <c r="T4" s="317"/>
      <c r="U4" s="317"/>
      <c r="V4" s="318"/>
      <c r="W4" s="321"/>
      <c r="X4" s="322"/>
    </row>
    <row r="5" spans="2:25" ht="25.2" customHeight="1" thickTop="1" thickBot="1" x14ac:dyDescent="0.35">
      <c r="B5" s="377"/>
      <c r="C5" s="339" t="s">
        <v>33</v>
      </c>
      <c r="D5" s="317"/>
      <c r="E5" s="317"/>
      <c r="F5" s="317"/>
      <c r="G5" s="317"/>
      <c r="H5" s="317"/>
      <c r="I5" s="317"/>
      <c r="J5" s="317"/>
      <c r="K5" s="365" t="s">
        <v>32</v>
      </c>
      <c r="L5" s="371"/>
      <c r="M5" s="317" t="s">
        <v>33</v>
      </c>
      <c r="N5" s="317"/>
      <c r="O5" s="317"/>
      <c r="P5" s="317"/>
      <c r="Q5" s="317"/>
      <c r="R5" s="317"/>
      <c r="S5" s="317"/>
      <c r="T5" s="317"/>
      <c r="U5" s="365" t="s">
        <v>32</v>
      </c>
      <c r="V5" s="371"/>
      <c r="W5" s="321"/>
      <c r="X5" s="322"/>
    </row>
    <row r="6" spans="2:25" ht="25.2" customHeight="1" thickTop="1" thickBot="1" x14ac:dyDescent="0.35">
      <c r="B6" s="377"/>
      <c r="C6" s="365" t="s">
        <v>34</v>
      </c>
      <c r="D6" s="366"/>
      <c r="E6" s="369" t="s">
        <v>198</v>
      </c>
      <c r="F6" s="366"/>
      <c r="G6" s="369" t="s">
        <v>53</v>
      </c>
      <c r="H6" s="366"/>
      <c r="I6" s="374" t="s">
        <v>35</v>
      </c>
      <c r="J6" s="374"/>
      <c r="K6" s="380"/>
      <c r="L6" s="381"/>
      <c r="M6" s="365" t="s">
        <v>34</v>
      </c>
      <c r="N6" s="366"/>
      <c r="O6" s="369" t="s">
        <v>198</v>
      </c>
      <c r="P6" s="366"/>
      <c r="Q6" s="369" t="s">
        <v>53</v>
      </c>
      <c r="R6" s="366"/>
      <c r="S6" s="374" t="s">
        <v>35</v>
      </c>
      <c r="T6" s="374"/>
      <c r="U6" s="380"/>
      <c r="V6" s="381"/>
      <c r="W6" s="323"/>
      <c r="X6" s="324"/>
    </row>
    <row r="7" spans="2:25" ht="25.2" customHeight="1" thickTop="1" thickBot="1" x14ac:dyDescent="0.35">
      <c r="B7" s="338"/>
      <c r="C7" s="172" t="s">
        <v>5</v>
      </c>
      <c r="D7" s="173" t="s">
        <v>6</v>
      </c>
      <c r="E7" s="174" t="s">
        <v>5</v>
      </c>
      <c r="F7" s="173" t="s">
        <v>6</v>
      </c>
      <c r="G7" s="174" t="s">
        <v>5</v>
      </c>
      <c r="H7" s="173" t="s">
        <v>6</v>
      </c>
      <c r="I7" s="174" t="s">
        <v>5</v>
      </c>
      <c r="J7" s="137" t="s">
        <v>6</v>
      </c>
      <c r="K7" s="172" t="s">
        <v>5</v>
      </c>
      <c r="L7" s="138" t="s">
        <v>6</v>
      </c>
      <c r="M7" s="172" t="s">
        <v>5</v>
      </c>
      <c r="N7" s="173" t="s">
        <v>6</v>
      </c>
      <c r="O7" s="174" t="s">
        <v>5</v>
      </c>
      <c r="P7" s="173" t="s">
        <v>6</v>
      </c>
      <c r="Q7" s="174" t="s">
        <v>5</v>
      </c>
      <c r="R7" s="173" t="s">
        <v>6</v>
      </c>
      <c r="S7" s="174" t="s">
        <v>5</v>
      </c>
      <c r="T7" s="137" t="s">
        <v>6</v>
      </c>
      <c r="U7" s="172" t="s">
        <v>5</v>
      </c>
      <c r="V7" s="138" t="s">
        <v>6</v>
      </c>
      <c r="W7" s="172" t="s">
        <v>5</v>
      </c>
      <c r="X7" s="138" t="s">
        <v>6</v>
      </c>
    </row>
    <row r="8" spans="2:25" ht="20.100000000000001" customHeight="1" thickTop="1" x14ac:dyDescent="0.25">
      <c r="B8" s="190" t="s">
        <v>77</v>
      </c>
      <c r="C8" s="125">
        <v>432</v>
      </c>
      <c r="D8" s="131">
        <v>0.19072847682119207</v>
      </c>
      <c r="E8" s="127">
        <v>997</v>
      </c>
      <c r="F8" s="131">
        <v>0.20719035743973399</v>
      </c>
      <c r="G8" s="127">
        <v>46</v>
      </c>
      <c r="H8" s="131">
        <v>0.18253968253968253</v>
      </c>
      <c r="I8" s="201">
        <v>0</v>
      </c>
      <c r="J8" s="199">
        <v>0</v>
      </c>
      <c r="K8" s="125">
        <v>1475</v>
      </c>
      <c r="L8" s="132">
        <v>0.20117294053464266</v>
      </c>
      <c r="M8" s="125">
        <v>189</v>
      </c>
      <c r="N8" s="131">
        <v>0.16905187835420393</v>
      </c>
      <c r="O8" s="127">
        <v>550</v>
      </c>
      <c r="P8" s="131">
        <v>0.19400352733686066</v>
      </c>
      <c r="Q8" s="127">
        <v>31</v>
      </c>
      <c r="R8" s="131">
        <v>0.19496855345911951</v>
      </c>
      <c r="S8" s="127">
        <v>2</v>
      </c>
      <c r="T8" s="197">
        <v>0.25</v>
      </c>
      <c r="U8" s="133">
        <v>772</v>
      </c>
      <c r="V8" s="132">
        <v>0.18737864077669902</v>
      </c>
      <c r="W8" s="133">
        <v>2247</v>
      </c>
      <c r="X8" s="132">
        <v>0.19621026894865526</v>
      </c>
      <c r="Y8" s="106"/>
    </row>
    <row r="9" spans="2:25" ht="20.100000000000001" customHeight="1" x14ac:dyDescent="0.25">
      <c r="B9" s="190" t="s">
        <v>78</v>
      </c>
      <c r="C9" s="125">
        <v>494</v>
      </c>
      <c r="D9" s="131">
        <v>0.21810154525386313</v>
      </c>
      <c r="E9" s="127">
        <v>1106</v>
      </c>
      <c r="F9" s="131">
        <v>0.22984206151288444</v>
      </c>
      <c r="G9" s="127">
        <v>52</v>
      </c>
      <c r="H9" s="131">
        <v>0.20634920634920634</v>
      </c>
      <c r="I9" s="201">
        <v>0</v>
      </c>
      <c r="J9" s="199">
        <v>0</v>
      </c>
      <c r="K9" s="125">
        <v>1652</v>
      </c>
      <c r="L9" s="132">
        <v>0.22531369339879978</v>
      </c>
      <c r="M9" s="125">
        <v>239</v>
      </c>
      <c r="N9" s="131">
        <v>0.21377459749552774</v>
      </c>
      <c r="O9" s="127">
        <v>684</v>
      </c>
      <c r="P9" s="131">
        <v>0.24126984126984127</v>
      </c>
      <c r="Q9" s="127">
        <v>35</v>
      </c>
      <c r="R9" s="131">
        <v>0.22012578616352202</v>
      </c>
      <c r="S9" s="127">
        <v>2</v>
      </c>
      <c r="T9" s="197">
        <v>0.25</v>
      </c>
      <c r="U9" s="133">
        <v>960</v>
      </c>
      <c r="V9" s="132">
        <v>0.23300970873786409</v>
      </c>
      <c r="W9" s="133">
        <v>2612</v>
      </c>
      <c r="X9" s="132">
        <v>0.22808243101641634</v>
      </c>
      <c r="Y9" s="106"/>
    </row>
    <row r="10" spans="2:25" ht="20.100000000000001" customHeight="1" x14ac:dyDescent="0.25">
      <c r="B10" s="190" t="s">
        <v>79</v>
      </c>
      <c r="C10" s="125">
        <v>354</v>
      </c>
      <c r="D10" s="131">
        <v>0.15629139072847681</v>
      </c>
      <c r="E10" s="127">
        <v>840</v>
      </c>
      <c r="F10" s="131">
        <v>0.1745635910224439</v>
      </c>
      <c r="G10" s="127">
        <v>40</v>
      </c>
      <c r="H10" s="131">
        <v>0.15873015873015872</v>
      </c>
      <c r="I10" s="201">
        <v>1</v>
      </c>
      <c r="J10" s="199">
        <v>0.33333333333333331</v>
      </c>
      <c r="K10" s="125">
        <v>1235</v>
      </c>
      <c r="L10" s="132">
        <v>0.16843971631205673</v>
      </c>
      <c r="M10" s="125">
        <v>192</v>
      </c>
      <c r="N10" s="131">
        <v>0.17173524150268335</v>
      </c>
      <c r="O10" s="127">
        <v>508</v>
      </c>
      <c r="P10" s="131">
        <v>0.17918871252204585</v>
      </c>
      <c r="Q10" s="127">
        <v>29</v>
      </c>
      <c r="R10" s="131">
        <v>0.18238993710691823</v>
      </c>
      <c r="S10" s="127">
        <v>0</v>
      </c>
      <c r="T10" s="197">
        <v>0</v>
      </c>
      <c r="U10" s="133">
        <v>729</v>
      </c>
      <c r="V10" s="132">
        <v>0.17694174757281553</v>
      </c>
      <c r="W10" s="133">
        <v>1964</v>
      </c>
      <c r="X10" s="132">
        <v>0.17149842822214462</v>
      </c>
      <c r="Y10" s="106"/>
    </row>
    <row r="11" spans="2:25" ht="20.100000000000001" customHeight="1" x14ac:dyDescent="0.25">
      <c r="B11" s="190" t="s">
        <v>80</v>
      </c>
      <c r="C11" s="125">
        <v>506</v>
      </c>
      <c r="D11" s="131">
        <v>0.22339955849889626</v>
      </c>
      <c r="E11" s="127">
        <v>977</v>
      </c>
      <c r="F11" s="131">
        <v>0.20303408146300914</v>
      </c>
      <c r="G11" s="127">
        <v>57</v>
      </c>
      <c r="H11" s="131">
        <v>0.22619047619047619</v>
      </c>
      <c r="I11" s="201">
        <v>0</v>
      </c>
      <c r="J11" s="199">
        <v>0</v>
      </c>
      <c r="K11" s="125">
        <v>1540</v>
      </c>
      <c r="L11" s="132">
        <v>0.21003818876159303</v>
      </c>
      <c r="M11" s="125">
        <v>212</v>
      </c>
      <c r="N11" s="131">
        <v>0.18962432915921287</v>
      </c>
      <c r="O11" s="127">
        <v>527</v>
      </c>
      <c r="P11" s="131">
        <v>0.18589065255731924</v>
      </c>
      <c r="Q11" s="127">
        <v>24</v>
      </c>
      <c r="R11" s="131">
        <v>0.15094339622641509</v>
      </c>
      <c r="S11" s="127">
        <v>1</v>
      </c>
      <c r="T11" s="197">
        <v>0.125</v>
      </c>
      <c r="U11" s="133">
        <v>764</v>
      </c>
      <c r="V11" s="132">
        <v>0.18543689320388348</v>
      </c>
      <c r="W11" s="133">
        <v>2304</v>
      </c>
      <c r="X11" s="132">
        <v>0.20118756549074399</v>
      </c>
      <c r="Y11" s="106"/>
    </row>
    <row r="12" spans="2:25" ht="20.100000000000001" customHeight="1" x14ac:dyDescent="0.25">
      <c r="B12" s="190" t="s">
        <v>81</v>
      </c>
      <c r="C12" s="125">
        <v>430</v>
      </c>
      <c r="D12" s="131">
        <v>0.18984547461368653</v>
      </c>
      <c r="E12" s="127">
        <v>741</v>
      </c>
      <c r="F12" s="131">
        <v>0.15399002493765587</v>
      </c>
      <c r="G12" s="127">
        <v>46</v>
      </c>
      <c r="H12" s="131">
        <v>0.18253968253968253</v>
      </c>
      <c r="I12" s="201">
        <v>2</v>
      </c>
      <c r="J12" s="199">
        <v>0.66666666666666663</v>
      </c>
      <c r="K12" s="125">
        <v>1219</v>
      </c>
      <c r="L12" s="132">
        <v>0.16625750136388434</v>
      </c>
      <c r="M12" s="125">
        <v>249</v>
      </c>
      <c r="N12" s="131">
        <v>0.22271914132379247</v>
      </c>
      <c r="O12" s="127">
        <v>428</v>
      </c>
      <c r="P12" s="131">
        <v>0.1509700176366843</v>
      </c>
      <c r="Q12" s="127">
        <v>30</v>
      </c>
      <c r="R12" s="131">
        <v>0.18867924528301888</v>
      </c>
      <c r="S12" s="127">
        <v>3</v>
      </c>
      <c r="T12" s="197">
        <v>0.375</v>
      </c>
      <c r="U12" s="133">
        <v>710</v>
      </c>
      <c r="V12" s="132">
        <v>0.17233009708737865</v>
      </c>
      <c r="W12" s="133">
        <v>1929</v>
      </c>
      <c r="X12" s="132">
        <v>0.16844219350331821</v>
      </c>
      <c r="Y12" s="106"/>
    </row>
    <row r="13" spans="2:25" ht="20.100000000000001" customHeight="1" x14ac:dyDescent="0.25">
      <c r="B13" s="190" t="s">
        <v>82</v>
      </c>
      <c r="C13" s="125">
        <v>32</v>
      </c>
      <c r="D13" s="131">
        <v>1.41280353200883E-2</v>
      </c>
      <c r="E13" s="127">
        <v>95</v>
      </c>
      <c r="F13" s="131">
        <v>1.974231088944306E-2</v>
      </c>
      <c r="G13" s="127">
        <v>6</v>
      </c>
      <c r="H13" s="131">
        <v>2.3809523809523808E-2</v>
      </c>
      <c r="I13" s="201">
        <v>0</v>
      </c>
      <c r="J13" s="199">
        <v>0</v>
      </c>
      <c r="K13" s="125">
        <v>133</v>
      </c>
      <c r="L13" s="132">
        <v>1.8139661756683034E-2</v>
      </c>
      <c r="M13" s="125">
        <v>28</v>
      </c>
      <c r="N13" s="131">
        <v>2.5044722719141325E-2</v>
      </c>
      <c r="O13" s="127">
        <v>74</v>
      </c>
      <c r="P13" s="131">
        <v>2.6102292768959437E-2</v>
      </c>
      <c r="Q13" s="127">
        <v>3</v>
      </c>
      <c r="R13" s="131">
        <v>1.8867924528301886E-2</v>
      </c>
      <c r="S13" s="127">
        <v>0</v>
      </c>
      <c r="T13" s="197">
        <v>0</v>
      </c>
      <c r="U13" s="133">
        <v>105</v>
      </c>
      <c r="V13" s="132">
        <v>2.5485436893203883E-2</v>
      </c>
      <c r="W13" s="133">
        <v>238</v>
      </c>
      <c r="X13" s="132">
        <v>2.0782396088019559E-2</v>
      </c>
      <c r="Y13" s="106"/>
    </row>
    <row r="14" spans="2:25" ht="20.100000000000001" customHeight="1" thickBot="1" x14ac:dyDescent="0.3">
      <c r="B14" s="190" t="s">
        <v>83</v>
      </c>
      <c r="C14" s="125">
        <v>17</v>
      </c>
      <c r="D14" s="131">
        <v>7.5055187637969095E-3</v>
      </c>
      <c r="E14" s="127">
        <v>56</v>
      </c>
      <c r="F14" s="131">
        <v>1.1637572734829594E-2</v>
      </c>
      <c r="G14" s="127">
        <v>5</v>
      </c>
      <c r="H14" s="131">
        <v>1.984126984126984E-2</v>
      </c>
      <c r="I14" s="201">
        <v>0</v>
      </c>
      <c r="J14" s="199">
        <v>0</v>
      </c>
      <c r="K14" s="125">
        <v>78</v>
      </c>
      <c r="L14" s="132">
        <v>1.0638297872340425E-2</v>
      </c>
      <c r="M14" s="125">
        <v>9</v>
      </c>
      <c r="N14" s="131">
        <v>8.0500894454382833E-3</v>
      </c>
      <c r="O14" s="127">
        <v>64</v>
      </c>
      <c r="P14" s="131">
        <v>2.2574955908289243E-2</v>
      </c>
      <c r="Q14" s="127">
        <v>7</v>
      </c>
      <c r="R14" s="131">
        <v>4.40251572327044E-2</v>
      </c>
      <c r="S14" s="127">
        <v>0</v>
      </c>
      <c r="T14" s="197">
        <v>0</v>
      </c>
      <c r="U14" s="133">
        <v>80</v>
      </c>
      <c r="V14" s="132">
        <v>1.9417475728155338E-2</v>
      </c>
      <c r="W14" s="133">
        <v>158</v>
      </c>
      <c r="X14" s="132">
        <v>1.379671673070206E-2</v>
      </c>
      <c r="Y14" s="106"/>
    </row>
    <row r="15" spans="2:25" ht="20.100000000000001" customHeight="1" thickTop="1" thickBot="1" x14ac:dyDescent="0.3">
      <c r="B15" s="141" t="s">
        <v>32</v>
      </c>
      <c r="C15" s="144">
        <v>2265</v>
      </c>
      <c r="D15" s="142">
        <v>1</v>
      </c>
      <c r="E15" s="146">
        <v>4812</v>
      </c>
      <c r="F15" s="142">
        <v>1.0000000000000002</v>
      </c>
      <c r="G15" s="146">
        <v>252</v>
      </c>
      <c r="H15" s="142">
        <v>1</v>
      </c>
      <c r="I15" s="202">
        <v>3</v>
      </c>
      <c r="J15" s="200">
        <v>1</v>
      </c>
      <c r="K15" s="144">
        <v>7332</v>
      </c>
      <c r="L15" s="145">
        <v>0.99999999999999978</v>
      </c>
      <c r="M15" s="144">
        <v>1118</v>
      </c>
      <c r="N15" s="142">
        <v>1</v>
      </c>
      <c r="O15" s="146">
        <v>2835</v>
      </c>
      <c r="P15" s="142">
        <v>1</v>
      </c>
      <c r="Q15" s="146">
        <v>159</v>
      </c>
      <c r="R15" s="142">
        <v>1</v>
      </c>
      <c r="S15" s="146">
        <v>8</v>
      </c>
      <c r="T15" s="143">
        <v>1</v>
      </c>
      <c r="U15" s="144">
        <v>4120</v>
      </c>
      <c r="V15" s="145">
        <v>1</v>
      </c>
      <c r="W15" s="144">
        <v>11452</v>
      </c>
      <c r="X15" s="145">
        <v>1</v>
      </c>
      <c r="Y15" s="106"/>
    </row>
    <row r="16" spans="2:25" ht="16.5" thickTop="1" thickBot="1" x14ac:dyDescent="0.3">
      <c r="B16" s="95"/>
      <c r="C16" s="96"/>
      <c r="D16" s="101"/>
      <c r="E16" s="96"/>
      <c r="F16" s="101"/>
      <c r="G16" s="96"/>
      <c r="H16" s="101"/>
      <c r="I16" s="101"/>
      <c r="J16" s="96"/>
      <c r="K16" s="96"/>
      <c r="L16" s="101"/>
      <c r="M16" s="96"/>
      <c r="N16" s="101"/>
      <c r="O16" s="96"/>
      <c r="P16" s="101"/>
      <c r="Q16" s="96"/>
      <c r="R16" s="101"/>
      <c r="S16" s="96"/>
      <c r="T16" s="101"/>
      <c r="U16" s="96"/>
      <c r="V16" s="101"/>
      <c r="W16" s="96"/>
      <c r="X16" s="101"/>
    </row>
    <row r="17" spans="2:24" ht="15.75" thickTop="1" x14ac:dyDescent="0.25">
      <c r="B17" s="180" t="s">
        <v>36</v>
      </c>
      <c r="C17" s="181"/>
      <c r="D17" s="181"/>
      <c r="E17" s="139"/>
      <c r="F17" s="98"/>
      <c r="G17" s="98"/>
      <c r="H17" s="98"/>
      <c r="I17" s="98"/>
      <c r="J17" s="98"/>
      <c r="K17" s="99"/>
      <c r="L17" s="98"/>
      <c r="M17" s="98"/>
      <c r="N17" s="98"/>
      <c r="O17" s="98"/>
      <c r="P17" s="98"/>
      <c r="Q17" s="98"/>
      <c r="R17" s="98"/>
      <c r="S17" s="98"/>
      <c r="T17" s="98"/>
      <c r="U17" s="99"/>
      <c r="V17" s="98"/>
      <c r="W17" s="98"/>
      <c r="X17" s="98"/>
    </row>
    <row r="18" spans="2:24" ht="15" thickBot="1" x14ac:dyDescent="0.35">
      <c r="B18" s="182" t="s">
        <v>200</v>
      </c>
      <c r="C18" s="183"/>
      <c r="D18" s="183"/>
      <c r="E18" s="140"/>
      <c r="F18" s="98"/>
      <c r="G18" s="98"/>
      <c r="H18" s="98"/>
      <c r="I18" s="98"/>
      <c r="J18" s="98"/>
      <c r="K18" s="99"/>
      <c r="L18" s="98"/>
      <c r="M18" s="98"/>
      <c r="N18" s="98"/>
      <c r="O18" s="98"/>
      <c r="P18" s="98"/>
      <c r="Q18" s="98"/>
      <c r="R18" s="98"/>
      <c r="S18" s="98"/>
      <c r="T18" s="98"/>
      <c r="U18" s="99"/>
      <c r="V18" s="98"/>
      <c r="W18" s="98"/>
      <c r="X18" s="98"/>
    </row>
    <row r="19" spans="2:24" ht="15.75" thickTop="1" x14ac:dyDescent="0.25">
      <c r="B19" s="98"/>
      <c r="C19" s="98"/>
      <c r="D19" s="98"/>
      <c r="E19" s="98"/>
      <c r="F19" s="98"/>
      <c r="G19" s="98"/>
      <c r="H19" s="98"/>
      <c r="I19" s="98"/>
      <c r="J19" s="98"/>
      <c r="K19" s="99"/>
      <c r="L19" s="98"/>
      <c r="M19" s="98"/>
      <c r="N19" s="98"/>
      <c r="O19" s="98"/>
      <c r="P19" s="98"/>
      <c r="Q19" s="98"/>
      <c r="R19" s="98"/>
      <c r="S19" s="98"/>
      <c r="T19" s="98"/>
      <c r="U19" s="99"/>
      <c r="V19" s="98"/>
      <c r="W19" s="98"/>
      <c r="X19" s="98"/>
    </row>
    <row r="20" spans="2:24" ht="15" x14ac:dyDescent="0.25">
      <c r="B20" s="98"/>
      <c r="C20" s="98"/>
      <c r="D20" s="98"/>
      <c r="E20" s="98"/>
      <c r="F20" s="98"/>
      <c r="G20" s="98"/>
      <c r="H20" s="98"/>
      <c r="I20" s="98"/>
      <c r="J20" s="98"/>
      <c r="K20" s="99"/>
      <c r="L20" s="98"/>
      <c r="M20" s="98"/>
      <c r="N20" s="98"/>
      <c r="O20" s="98"/>
      <c r="P20" s="98"/>
      <c r="Q20" s="98"/>
      <c r="R20" s="98"/>
      <c r="S20" s="98"/>
      <c r="T20" s="98"/>
      <c r="U20" s="99"/>
      <c r="V20" s="98"/>
      <c r="W20" s="98"/>
      <c r="X20" s="98"/>
    </row>
  </sheetData>
  <mergeCells count="18">
    <mergeCell ref="M6:N6"/>
    <mergeCell ref="O6:P6"/>
    <mergeCell ref="Q6:R6"/>
    <mergeCell ref="I6:J6"/>
    <mergeCell ref="B2:X2"/>
    <mergeCell ref="B3:B7"/>
    <mergeCell ref="C3:V3"/>
    <mergeCell ref="W3:X6"/>
    <mergeCell ref="C4:L4"/>
    <mergeCell ref="M4:V4"/>
    <mergeCell ref="C5:J5"/>
    <mergeCell ref="K5:L6"/>
    <mergeCell ref="M5:T5"/>
    <mergeCell ref="U5:V6"/>
    <mergeCell ref="S6:T6"/>
    <mergeCell ref="C6:D6"/>
    <mergeCell ref="E6:F6"/>
    <mergeCell ref="G6:H6"/>
  </mergeCells>
  <printOptions horizontalCentered="1"/>
  <pageMargins left="0.7" right="0.7" top="0.75" bottom="0.75" header="0.3" footer="0.3"/>
  <pageSetup paperSize="9" scale="5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18"/>
  <sheetViews>
    <sheetView topLeftCell="O6" zoomScaleNormal="100" workbookViewId="0">
      <selection activeCell="C7" sqref="C7:R14"/>
    </sheetView>
  </sheetViews>
  <sheetFormatPr defaultColWidth="9.109375" defaultRowHeight="14.4" x14ac:dyDescent="0.3"/>
  <cols>
    <col min="1" max="1" width="2.6640625" style="81" customWidth="1"/>
    <col min="2" max="18" width="14.109375" style="81" customWidth="1"/>
    <col min="19" max="16384" width="9.109375" style="81"/>
  </cols>
  <sheetData>
    <row r="1" spans="2:19" ht="15.75" thickBot="1" x14ac:dyDescent="0.3"/>
    <row r="2" spans="2:19" ht="25.2" customHeight="1" thickTop="1" thickBot="1" x14ac:dyDescent="0.35">
      <c r="B2" s="310" t="s">
        <v>283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2"/>
    </row>
    <row r="3" spans="2:19" ht="25.2" customHeight="1" thickTop="1" thickBot="1" x14ac:dyDescent="0.35">
      <c r="B3" s="313" t="s">
        <v>76</v>
      </c>
      <c r="C3" s="317" t="s">
        <v>41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34" t="s">
        <v>32</v>
      </c>
    </row>
    <row r="4" spans="2:19" ht="25.2" customHeight="1" thickTop="1" thickBot="1" x14ac:dyDescent="0.35">
      <c r="B4" s="315"/>
      <c r="C4" s="339" t="s">
        <v>42</v>
      </c>
      <c r="D4" s="317"/>
      <c r="E4" s="317"/>
      <c r="F4" s="317"/>
      <c r="G4" s="318"/>
      <c r="H4" s="339" t="s">
        <v>43</v>
      </c>
      <c r="I4" s="317"/>
      <c r="J4" s="317"/>
      <c r="K4" s="317"/>
      <c r="L4" s="318"/>
      <c r="M4" s="374" t="s">
        <v>44</v>
      </c>
      <c r="N4" s="374"/>
      <c r="O4" s="374"/>
      <c r="P4" s="374"/>
      <c r="Q4" s="374"/>
      <c r="R4" s="335"/>
    </row>
    <row r="5" spans="2:19" ht="25.2" customHeight="1" thickTop="1" thickBot="1" x14ac:dyDescent="0.35">
      <c r="B5" s="315"/>
      <c r="C5" s="339" t="s">
        <v>33</v>
      </c>
      <c r="D5" s="317"/>
      <c r="E5" s="317"/>
      <c r="F5" s="318"/>
      <c r="G5" s="313" t="s">
        <v>32</v>
      </c>
      <c r="H5" s="339" t="s">
        <v>33</v>
      </c>
      <c r="I5" s="317"/>
      <c r="J5" s="317"/>
      <c r="K5" s="318"/>
      <c r="L5" s="313" t="s">
        <v>32</v>
      </c>
      <c r="M5" s="339" t="s">
        <v>33</v>
      </c>
      <c r="N5" s="317"/>
      <c r="O5" s="317"/>
      <c r="P5" s="318"/>
      <c r="Q5" s="313" t="s">
        <v>32</v>
      </c>
      <c r="R5" s="335"/>
    </row>
    <row r="6" spans="2:19" ht="25.2" customHeight="1" thickTop="1" thickBot="1" x14ac:dyDescent="0.35">
      <c r="B6" s="316"/>
      <c r="C6" s="172" t="s">
        <v>34</v>
      </c>
      <c r="D6" s="174" t="s">
        <v>201</v>
      </c>
      <c r="E6" s="174" t="s">
        <v>202</v>
      </c>
      <c r="F6" s="193" t="s">
        <v>35</v>
      </c>
      <c r="G6" s="364"/>
      <c r="H6" s="172" t="s">
        <v>34</v>
      </c>
      <c r="I6" s="174" t="s">
        <v>201</v>
      </c>
      <c r="J6" s="174" t="s">
        <v>202</v>
      </c>
      <c r="K6" s="193" t="s">
        <v>35</v>
      </c>
      <c r="L6" s="364"/>
      <c r="M6" s="172" t="s">
        <v>34</v>
      </c>
      <c r="N6" s="174" t="s">
        <v>201</v>
      </c>
      <c r="O6" s="174" t="s">
        <v>202</v>
      </c>
      <c r="P6" s="193" t="s">
        <v>35</v>
      </c>
      <c r="Q6" s="364"/>
      <c r="R6" s="336"/>
    </row>
    <row r="7" spans="2:19" ht="20.100000000000001" customHeight="1" thickTop="1" x14ac:dyDescent="0.25">
      <c r="B7" s="190" t="s">
        <v>77</v>
      </c>
      <c r="C7" s="206">
        <v>29</v>
      </c>
      <c r="D7" s="207">
        <v>74</v>
      </c>
      <c r="E7" s="207">
        <v>0</v>
      </c>
      <c r="F7" s="205">
        <v>0</v>
      </c>
      <c r="G7" s="203">
        <v>103</v>
      </c>
      <c r="H7" s="125">
        <v>389</v>
      </c>
      <c r="I7" s="127">
        <v>954</v>
      </c>
      <c r="J7" s="127">
        <v>40</v>
      </c>
      <c r="K7" s="196">
        <v>2</v>
      </c>
      <c r="L7" s="203">
        <v>1385</v>
      </c>
      <c r="M7" s="125">
        <v>203</v>
      </c>
      <c r="N7" s="127">
        <v>519</v>
      </c>
      <c r="O7" s="127">
        <v>37</v>
      </c>
      <c r="P7" s="196">
        <v>0</v>
      </c>
      <c r="Q7" s="203">
        <v>759</v>
      </c>
      <c r="R7" s="203">
        <v>2247</v>
      </c>
      <c r="S7" s="84"/>
    </row>
    <row r="8" spans="2:19" ht="20.100000000000001" customHeight="1" x14ac:dyDescent="0.25">
      <c r="B8" s="190" t="s">
        <v>78</v>
      </c>
      <c r="C8" s="125">
        <v>29</v>
      </c>
      <c r="D8" s="127">
        <v>76</v>
      </c>
      <c r="E8" s="127">
        <v>1</v>
      </c>
      <c r="F8" s="196">
        <v>0</v>
      </c>
      <c r="G8" s="203">
        <v>106</v>
      </c>
      <c r="H8" s="125">
        <v>454</v>
      </c>
      <c r="I8" s="127">
        <v>1120</v>
      </c>
      <c r="J8" s="127">
        <v>44</v>
      </c>
      <c r="K8" s="196">
        <v>2</v>
      </c>
      <c r="L8" s="203">
        <v>1620</v>
      </c>
      <c r="M8" s="125">
        <v>250</v>
      </c>
      <c r="N8" s="127">
        <v>594</v>
      </c>
      <c r="O8" s="127">
        <v>42</v>
      </c>
      <c r="P8" s="196">
        <v>0</v>
      </c>
      <c r="Q8" s="203">
        <v>886</v>
      </c>
      <c r="R8" s="203">
        <v>2612</v>
      </c>
      <c r="S8" s="84"/>
    </row>
    <row r="9" spans="2:19" ht="20.100000000000001" customHeight="1" x14ac:dyDescent="0.25">
      <c r="B9" s="190" t="s">
        <v>79</v>
      </c>
      <c r="C9" s="125">
        <v>28</v>
      </c>
      <c r="D9" s="127">
        <v>71</v>
      </c>
      <c r="E9" s="127">
        <v>0</v>
      </c>
      <c r="F9" s="196">
        <v>0</v>
      </c>
      <c r="G9" s="203">
        <v>99</v>
      </c>
      <c r="H9" s="125">
        <v>332</v>
      </c>
      <c r="I9" s="127">
        <v>844</v>
      </c>
      <c r="J9" s="127">
        <v>33</v>
      </c>
      <c r="K9" s="196">
        <v>1</v>
      </c>
      <c r="L9" s="203">
        <v>1210</v>
      </c>
      <c r="M9" s="125">
        <v>186</v>
      </c>
      <c r="N9" s="127">
        <v>433</v>
      </c>
      <c r="O9" s="127">
        <v>36</v>
      </c>
      <c r="P9" s="196">
        <v>0</v>
      </c>
      <c r="Q9" s="203">
        <v>655</v>
      </c>
      <c r="R9" s="203">
        <v>1964</v>
      </c>
      <c r="S9" s="84"/>
    </row>
    <row r="10" spans="2:19" ht="20.100000000000001" customHeight="1" x14ac:dyDescent="0.25">
      <c r="B10" s="190" t="s">
        <v>80</v>
      </c>
      <c r="C10" s="125">
        <v>29</v>
      </c>
      <c r="D10" s="127">
        <v>79</v>
      </c>
      <c r="E10" s="127">
        <v>0</v>
      </c>
      <c r="F10" s="196">
        <v>0</v>
      </c>
      <c r="G10" s="203">
        <v>108</v>
      </c>
      <c r="H10" s="125">
        <v>470</v>
      </c>
      <c r="I10" s="127">
        <v>906</v>
      </c>
      <c r="J10" s="127">
        <v>37</v>
      </c>
      <c r="K10" s="196">
        <v>1</v>
      </c>
      <c r="L10" s="203">
        <v>1414</v>
      </c>
      <c r="M10" s="125">
        <v>219</v>
      </c>
      <c r="N10" s="127">
        <v>519</v>
      </c>
      <c r="O10" s="127">
        <v>44</v>
      </c>
      <c r="P10" s="196">
        <v>0</v>
      </c>
      <c r="Q10" s="203">
        <v>782</v>
      </c>
      <c r="R10" s="203">
        <v>2304</v>
      </c>
      <c r="S10" s="84"/>
    </row>
    <row r="11" spans="2:19" ht="20.100000000000001" customHeight="1" x14ac:dyDescent="0.25">
      <c r="B11" s="190" t="s">
        <v>81</v>
      </c>
      <c r="C11" s="125">
        <v>38</v>
      </c>
      <c r="D11" s="127">
        <v>62</v>
      </c>
      <c r="E11" s="127">
        <v>0</v>
      </c>
      <c r="F11" s="196">
        <v>0</v>
      </c>
      <c r="G11" s="203">
        <v>100</v>
      </c>
      <c r="H11" s="125">
        <v>418</v>
      </c>
      <c r="I11" s="127">
        <v>747</v>
      </c>
      <c r="J11" s="127">
        <v>32</v>
      </c>
      <c r="K11" s="196">
        <v>2</v>
      </c>
      <c r="L11" s="203">
        <v>1199</v>
      </c>
      <c r="M11" s="125">
        <v>223</v>
      </c>
      <c r="N11" s="127">
        <v>360</v>
      </c>
      <c r="O11" s="127">
        <v>44</v>
      </c>
      <c r="P11" s="196">
        <v>3</v>
      </c>
      <c r="Q11" s="203">
        <v>630</v>
      </c>
      <c r="R11" s="203">
        <v>1929</v>
      </c>
      <c r="S11" s="84"/>
    </row>
    <row r="12" spans="2:19" ht="20.100000000000001" customHeight="1" x14ac:dyDescent="0.25">
      <c r="B12" s="190" t="s">
        <v>82</v>
      </c>
      <c r="C12" s="125">
        <v>2</v>
      </c>
      <c r="D12" s="127">
        <v>18</v>
      </c>
      <c r="E12" s="127">
        <v>0</v>
      </c>
      <c r="F12" s="196">
        <v>0</v>
      </c>
      <c r="G12" s="203">
        <v>20</v>
      </c>
      <c r="H12" s="125">
        <v>39</v>
      </c>
      <c r="I12" s="127">
        <v>99</v>
      </c>
      <c r="J12" s="127">
        <v>6</v>
      </c>
      <c r="K12" s="196">
        <v>0</v>
      </c>
      <c r="L12" s="203">
        <v>144</v>
      </c>
      <c r="M12" s="125">
        <v>19</v>
      </c>
      <c r="N12" s="127">
        <v>52</v>
      </c>
      <c r="O12" s="127">
        <v>3</v>
      </c>
      <c r="P12" s="196">
        <v>0</v>
      </c>
      <c r="Q12" s="203">
        <v>74</v>
      </c>
      <c r="R12" s="203">
        <v>238</v>
      </c>
      <c r="S12" s="84"/>
    </row>
    <row r="13" spans="2:19" ht="20.100000000000001" customHeight="1" thickBot="1" x14ac:dyDescent="0.3">
      <c r="B13" s="190" t="s">
        <v>83</v>
      </c>
      <c r="C13" s="125">
        <v>0</v>
      </c>
      <c r="D13" s="127">
        <v>12</v>
      </c>
      <c r="E13" s="127">
        <v>0</v>
      </c>
      <c r="F13" s="196">
        <v>0</v>
      </c>
      <c r="G13" s="203">
        <v>12</v>
      </c>
      <c r="H13" s="125">
        <v>17</v>
      </c>
      <c r="I13" s="127">
        <v>80</v>
      </c>
      <c r="J13" s="127">
        <v>9</v>
      </c>
      <c r="K13" s="196">
        <v>0</v>
      </c>
      <c r="L13" s="203">
        <v>106</v>
      </c>
      <c r="M13" s="125">
        <v>9</v>
      </c>
      <c r="N13" s="127">
        <v>28</v>
      </c>
      <c r="O13" s="127">
        <v>3</v>
      </c>
      <c r="P13" s="196">
        <v>0</v>
      </c>
      <c r="Q13" s="203">
        <v>40</v>
      </c>
      <c r="R13" s="203">
        <v>158</v>
      </c>
      <c r="S13" s="84"/>
    </row>
    <row r="14" spans="2:19" ht="20.100000000000001" customHeight="1" thickTop="1" thickBot="1" x14ac:dyDescent="0.3">
      <c r="B14" s="141" t="s">
        <v>32</v>
      </c>
      <c r="C14" s="156">
        <v>155</v>
      </c>
      <c r="D14" s="157">
        <v>392</v>
      </c>
      <c r="E14" s="157">
        <v>1</v>
      </c>
      <c r="F14" s="204">
        <v>0</v>
      </c>
      <c r="G14" s="159">
        <v>548</v>
      </c>
      <c r="H14" s="156">
        <v>2119</v>
      </c>
      <c r="I14" s="157">
        <v>4750</v>
      </c>
      <c r="J14" s="157">
        <v>201</v>
      </c>
      <c r="K14" s="204">
        <v>8</v>
      </c>
      <c r="L14" s="159">
        <v>7078</v>
      </c>
      <c r="M14" s="156">
        <v>1109</v>
      </c>
      <c r="N14" s="157">
        <v>2505</v>
      </c>
      <c r="O14" s="157">
        <v>209</v>
      </c>
      <c r="P14" s="204">
        <v>3</v>
      </c>
      <c r="Q14" s="159">
        <v>3826</v>
      </c>
      <c r="R14" s="159">
        <v>11452</v>
      </c>
      <c r="S14" s="89"/>
    </row>
    <row r="15" spans="2:19" ht="16.5" thickTop="1" thickBot="1" x14ac:dyDescent="0.3">
      <c r="B15" s="95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</row>
    <row r="16" spans="2:19" ht="15.75" thickTop="1" x14ac:dyDescent="0.25">
      <c r="B16" s="180" t="s">
        <v>36</v>
      </c>
      <c r="C16" s="181"/>
      <c r="D16" s="181"/>
      <c r="E16" s="139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</row>
    <row r="17" spans="2:18" ht="15" thickBot="1" x14ac:dyDescent="0.35">
      <c r="B17" s="182" t="s">
        <v>200</v>
      </c>
      <c r="C17" s="183"/>
      <c r="D17" s="183"/>
      <c r="E17" s="140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</row>
    <row r="18" spans="2:18" ht="15.75" thickTop="1" x14ac:dyDescent="0.2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102"/>
      <c r="O18" s="98"/>
      <c r="P18" s="98"/>
      <c r="Q18" s="98"/>
      <c r="R18" s="98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18"/>
  <sheetViews>
    <sheetView topLeftCell="O6" zoomScaleNormal="100" workbookViewId="0">
      <selection activeCell="C7" sqref="C7:R14"/>
    </sheetView>
  </sheetViews>
  <sheetFormatPr defaultColWidth="9.109375" defaultRowHeight="14.4" x14ac:dyDescent="0.3"/>
  <cols>
    <col min="1" max="1" width="2.6640625" style="81" customWidth="1"/>
    <col min="2" max="2" width="15.6640625" style="81" customWidth="1"/>
    <col min="3" max="16" width="13.109375" style="81" customWidth="1"/>
    <col min="17" max="18" width="12.109375" style="81" customWidth="1"/>
    <col min="19" max="16384" width="9.109375" style="81"/>
  </cols>
  <sheetData>
    <row r="1" spans="2:19" ht="15.75" thickBot="1" x14ac:dyDescent="0.3"/>
    <row r="2" spans="2:19" ht="25.2" customHeight="1" thickTop="1" thickBot="1" x14ac:dyDescent="0.35">
      <c r="B2" s="310" t="s">
        <v>284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2"/>
    </row>
    <row r="3" spans="2:19" ht="25.2" customHeight="1" thickTop="1" thickBot="1" x14ac:dyDescent="0.35">
      <c r="B3" s="313" t="s">
        <v>76</v>
      </c>
      <c r="C3" s="317" t="s">
        <v>41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34" t="s">
        <v>32</v>
      </c>
    </row>
    <row r="4" spans="2:19" ht="25.2" customHeight="1" thickTop="1" thickBot="1" x14ac:dyDescent="0.35">
      <c r="B4" s="315"/>
      <c r="C4" s="339" t="s">
        <v>42</v>
      </c>
      <c r="D4" s="317"/>
      <c r="E4" s="317"/>
      <c r="F4" s="317"/>
      <c r="G4" s="318"/>
      <c r="H4" s="339" t="s">
        <v>43</v>
      </c>
      <c r="I4" s="317"/>
      <c r="J4" s="317"/>
      <c r="K4" s="317"/>
      <c r="L4" s="318"/>
      <c r="M4" s="374" t="s">
        <v>44</v>
      </c>
      <c r="N4" s="374"/>
      <c r="O4" s="374"/>
      <c r="P4" s="374"/>
      <c r="Q4" s="374"/>
      <c r="R4" s="335"/>
    </row>
    <row r="5" spans="2:19" ht="25.2" customHeight="1" thickTop="1" thickBot="1" x14ac:dyDescent="0.35">
      <c r="B5" s="315"/>
      <c r="C5" s="339" t="s">
        <v>33</v>
      </c>
      <c r="D5" s="317"/>
      <c r="E5" s="317"/>
      <c r="F5" s="318"/>
      <c r="G5" s="313" t="s">
        <v>32</v>
      </c>
      <c r="H5" s="339" t="s">
        <v>33</v>
      </c>
      <c r="I5" s="317"/>
      <c r="J5" s="317"/>
      <c r="K5" s="318"/>
      <c r="L5" s="313" t="s">
        <v>32</v>
      </c>
      <c r="M5" s="339" t="s">
        <v>33</v>
      </c>
      <c r="N5" s="317"/>
      <c r="O5" s="317"/>
      <c r="P5" s="318"/>
      <c r="Q5" s="313" t="s">
        <v>32</v>
      </c>
      <c r="R5" s="335"/>
    </row>
    <row r="6" spans="2:19" ht="25.2" customHeight="1" thickTop="1" thickBot="1" x14ac:dyDescent="0.35">
      <c r="B6" s="316"/>
      <c r="C6" s="172" t="s">
        <v>34</v>
      </c>
      <c r="D6" s="174" t="s">
        <v>201</v>
      </c>
      <c r="E6" s="174" t="s">
        <v>203</v>
      </c>
      <c r="F6" s="193" t="s">
        <v>35</v>
      </c>
      <c r="G6" s="364"/>
      <c r="H6" s="172" t="s">
        <v>34</v>
      </c>
      <c r="I6" s="174" t="s">
        <v>201</v>
      </c>
      <c r="J6" s="174" t="s">
        <v>203</v>
      </c>
      <c r="K6" s="193" t="s">
        <v>35</v>
      </c>
      <c r="L6" s="364"/>
      <c r="M6" s="172" t="s">
        <v>34</v>
      </c>
      <c r="N6" s="174" t="s">
        <v>201</v>
      </c>
      <c r="O6" s="174" t="s">
        <v>203</v>
      </c>
      <c r="P6" s="193" t="s">
        <v>35</v>
      </c>
      <c r="Q6" s="364"/>
      <c r="R6" s="335"/>
    </row>
    <row r="7" spans="2:19" ht="20.100000000000001" customHeight="1" thickTop="1" x14ac:dyDescent="0.25">
      <c r="B7" s="190" t="s">
        <v>77</v>
      </c>
      <c r="C7" s="210">
        <v>0.18709677419354839</v>
      </c>
      <c r="D7" s="211">
        <v>0.18877551020408162</v>
      </c>
      <c r="E7" s="211">
        <v>0</v>
      </c>
      <c r="F7" s="211">
        <v>0</v>
      </c>
      <c r="G7" s="213">
        <v>0.18795620437956204</v>
      </c>
      <c r="H7" s="210">
        <v>0.18357715903728172</v>
      </c>
      <c r="I7" s="211">
        <v>0.20084210526315791</v>
      </c>
      <c r="J7" s="211">
        <v>0.19900497512437812</v>
      </c>
      <c r="K7" s="212">
        <v>0.25</v>
      </c>
      <c r="L7" s="213">
        <v>0.19567674484317604</v>
      </c>
      <c r="M7" s="210">
        <v>0.18304779080252478</v>
      </c>
      <c r="N7" s="211">
        <v>0.20718562874251498</v>
      </c>
      <c r="O7" s="211">
        <v>0.17703349282296652</v>
      </c>
      <c r="P7" s="212">
        <v>0</v>
      </c>
      <c r="Q7" s="218">
        <v>0.19837950862519602</v>
      </c>
      <c r="R7" s="214">
        <v>0.19621026894865526</v>
      </c>
      <c r="S7" s="84"/>
    </row>
    <row r="8" spans="2:19" ht="20.100000000000001" customHeight="1" x14ac:dyDescent="0.25">
      <c r="B8" s="190" t="s">
        <v>78</v>
      </c>
      <c r="C8" s="210">
        <v>0.18709677419354839</v>
      </c>
      <c r="D8" s="211">
        <v>0.19387755102040816</v>
      </c>
      <c r="E8" s="211">
        <v>1</v>
      </c>
      <c r="F8" s="212">
        <v>0</v>
      </c>
      <c r="G8" s="213">
        <v>0.19343065693430658</v>
      </c>
      <c r="H8" s="210">
        <v>0.21425200566304861</v>
      </c>
      <c r="I8" s="211">
        <v>0.23578947368421052</v>
      </c>
      <c r="J8" s="211">
        <v>0.21890547263681592</v>
      </c>
      <c r="K8" s="212">
        <v>0.25</v>
      </c>
      <c r="L8" s="213">
        <v>0.22887821418479798</v>
      </c>
      <c r="M8" s="210">
        <v>0.22542831379621281</v>
      </c>
      <c r="N8" s="211">
        <v>0.237125748502994</v>
      </c>
      <c r="O8" s="211">
        <v>0.20095693779904306</v>
      </c>
      <c r="P8" s="212">
        <v>0</v>
      </c>
      <c r="Q8" s="218">
        <v>0.23157344485101933</v>
      </c>
      <c r="R8" s="213">
        <v>0.22808243101641634</v>
      </c>
      <c r="S8" s="84"/>
    </row>
    <row r="9" spans="2:19" ht="20.100000000000001" customHeight="1" x14ac:dyDescent="0.25">
      <c r="B9" s="190" t="s">
        <v>79</v>
      </c>
      <c r="C9" s="210">
        <v>0.18064516129032257</v>
      </c>
      <c r="D9" s="211">
        <v>0.18112244897959184</v>
      </c>
      <c r="E9" s="211">
        <v>0</v>
      </c>
      <c r="F9" s="212">
        <v>0</v>
      </c>
      <c r="G9" s="213">
        <v>0.18065693430656934</v>
      </c>
      <c r="H9" s="210">
        <v>0.15667767815007078</v>
      </c>
      <c r="I9" s="211">
        <v>0.17768421052631578</v>
      </c>
      <c r="J9" s="211">
        <v>0.16417910447761194</v>
      </c>
      <c r="K9" s="212">
        <v>0.125</v>
      </c>
      <c r="L9" s="213">
        <v>0.17095224639728737</v>
      </c>
      <c r="M9" s="210">
        <v>0.16771866546438233</v>
      </c>
      <c r="N9" s="211">
        <v>0.17285429141716566</v>
      </c>
      <c r="O9" s="211">
        <v>0.17224880382775121</v>
      </c>
      <c r="P9" s="212">
        <v>0</v>
      </c>
      <c r="Q9" s="218">
        <v>0.1711970726607423</v>
      </c>
      <c r="R9" s="213">
        <v>0.17149842822214462</v>
      </c>
      <c r="S9" s="84"/>
    </row>
    <row r="10" spans="2:19" ht="20.100000000000001" customHeight="1" x14ac:dyDescent="0.25">
      <c r="B10" s="190" t="s">
        <v>80</v>
      </c>
      <c r="C10" s="210">
        <v>0.18709677419354839</v>
      </c>
      <c r="D10" s="211">
        <v>0.20153061224489796</v>
      </c>
      <c r="E10" s="211">
        <v>0</v>
      </c>
      <c r="F10" s="212">
        <v>0</v>
      </c>
      <c r="G10" s="213">
        <v>0.19708029197080293</v>
      </c>
      <c r="H10" s="210">
        <v>0.22180273714016047</v>
      </c>
      <c r="I10" s="211">
        <v>0.19073684210526315</v>
      </c>
      <c r="J10" s="211">
        <v>0.18407960199004975</v>
      </c>
      <c r="K10" s="212">
        <v>0.125</v>
      </c>
      <c r="L10" s="213">
        <v>0.19977394744278046</v>
      </c>
      <c r="M10" s="210">
        <v>0.19747520288548243</v>
      </c>
      <c r="N10" s="211">
        <v>0.20718562874251498</v>
      </c>
      <c r="O10" s="211">
        <v>0.21052631578947367</v>
      </c>
      <c r="P10" s="212">
        <v>0</v>
      </c>
      <c r="Q10" s="218">
        <v>0.20439100888656561</v>
      </c>
      <c r="R10" s="213">
        <v>0.20118756549074399</v>
      </c>
      <c r="S10" s="84"/>
    </row>
    <row r="11" spans="2:19" ht="20.100000000000001" customHeight="1" x14ac:dyDescent="0.25">
      <c r="B11" s="190" t="s">
        <v>81</v>
      </c>
      <c r="C11" s="210">
        <v>0.24516129032258063</v>
      </c>
      <c r="D11" s="211">
        <v>0.15816326530612246</v>
      </c>
      <c r="E11" s="211">
        <v>0</v>
      </c>
      <c r="F11" s="212">
        <v>0</v>
      </c>
      <c r="G11" s="213">
        <v>0.18248175182481752</v>
      </c>
      <c r="H11" s="210">
        <v>0.19726285983954694</v>
      </c>
      <c r="I11" s="211">
        <v>0.15726315789473685</v>
      </c>
      <c r="J11" s="211">
        <v>0.15920398009950248</v>
      </c>
      <c r="K11" s="212">
        <v>0.25</v>
      </c>
      <c r="L11" s="213">
        <v>0.16939813506640294</v>
      </c>
      <c r="M11" s="210">
        <v>0.20108205590622183</v>
      </c>
      <c r="N11" s="211">
        <v>0.1437125748502994</v>
      </c>
      <c r="O11" s="211">
        <v>0.21052631578947367</v>
      </c>
      <c r="P11" s="212">
        <v>1</v>
      </c>
      <c r="Q11" s="218">
        <v>0.16466283324621014</v>
      </c>
      <c r="R11" s="213">
        <v>0.16844219350331821</v>
      </c>
      <c r="S11" s="84"/>
    </row>
    <row r="12" spans="2:19" ht="20.100000000000001" customHeight="1" x14ac:dyDescent="0.25">
      <c r="B12" s="190" t="s">
        <v>82</v>
      </c>
      <c r="C12" s="210">
        <v>1.2903225806451613E-2</v>
      </c>
      <c r="D12" s="211">
        <v>4.5918367346938778E-2</v>
      </c>
      <c r="E12" s="211">
        <v>0</v>
      </c>
      <c r="F12" s="212">
        <v>0</v>
      </c>
      <c r="G12" s="213">
        <v>3.6496350364963501E-2</v>
      </c>
      <c r="H12" s="210">
        <v>1.8404907975460124E-2</v>
      </c>
      <c r="I12" s="211">
        <v>2.0842105263157894E-2</v>
      </c>
      <c r="J12" s="211">
        <v>2.9850746268656716E-2</v>
      </c>
      <c r="K12" s="212">
        <v>0</v>
      </c>
      <c r="L12" s="213">
        <v>2.0344730149759818E-2</v>
      </c>
      <c r="M12" s="210">
        <v>1.7132551848512173E-2</v>
      </c>
      <c r="N12" s="211">
        <v>2.0758483033932136E-2</v>
      </c>
      <c r="O12" s="211">
        <v>1.4354066985645933E-2</v>
      </c>
      <c r="P12" s="212">
        <v>0</v>
      </c>
      <c r="Q12" s="218">
        <v>1.934134866701516E-2</v>
      </c>
      <c r="R12" s="213">
        <v>2.0782396088019559E-2</v>
      </c>
      <c r="S12" s="84"/>
    </row>
    <row r="13" spans="2:19" ht="20.100000000000001" customHeight="1" thickBot="1" x14ac:dyDescent="0.3">
      <c r="B13" s="190" t="s">
        <v>83</v>
      </c>
      <c r="C13" s="210">
        <v>0</v>
      </c>
      <c r="D13" s="211">
        <v>3.0612244897959183E-2</v>
      </c>
      <c r="E13" s="211">
        <v>0</v>
      </c>
      <c r="F13" s="212">
        <v>0</v>
      </c>
      <c r="G13" s="213">
        <v>2.1897810218978103E-2</v>
      </c>
      <c r="H13" s="210">
        <v>8.0226521944313355E-3</v>
      </c>
      <c r="I13" s="211">
        <v>1.6842105263157894E-2</v>
      </c>
      <c r="J13" s="211">
        <v>4.4776119402985072E-2</v>
      </c>
      <c r="K13" s="212">
        <v>0</v>
      </c>
      <c r="L13" s="213">
        <v>1.4975981915795423E-2</v>
      </c>
      <c r="M13" s="210">
        <v>8.1154192966636611E-3</v>
      </c>
      <c r="N13" s="211">
        <v>1.1177644710578843E-2</v>
      </c>
      <c r="O13" s="211">
        <v>1.4354066985645933E-2</v>
      </c>
      <c r="P13" s="212">
        <v>0</v>
      </c>
      <c r="Q13" s="218">
        <v>1.0454783063251438E-2</v>
      </c>
      <c r="R13" s="220">
        <v>1.379671673070206E-2</v>
      </c>
      <c r="S13" s="84"/>
    </row>
    <row r="14" spans="2:19" ht="20.100000000000001" customHeight="1" thickTop="1" thickBot="1" x14ac:dyDescent="0.3">
      <c r="B14" s="141" t="s">
        <v>32</v>
      </c>
      <c r="C14" s="215">
        <v>1</v>
      </c>
      <c r="D14" s="216">
        <v>1</v>
      </c>
      <c r="E14" s="216">
        <v>1</v>
      </c>
      <c r="F14" s="143">
        <v>0</v>
      </c>
      <c r="G14" s="217">
        <v>0.99999999999999989</v>
      </c>
      <c r="H14" s="215">
        <v>1.0000000000000002</v>
      </c>
      <c r="I14" s="216">
        <v>0.99999999999999989</v>
      </c>
      <c r="J14" s="216">
        <v>1</v>
      </c>
      <c r="K14" s="143">
        <v>1</v>
      </c>
      <c r="L14" s="217">
        <v>1</v>
      </c>
      <c r="M14" s="215">
        <v>1</v>
      </c>
      <c r="N14" s="216">
        <v>1</v>
      </c>
      <c r="O14" s="216">
        <v>0.99999999999999989</v>
      </c>
      <c r="P14" s="143">
        <v>1</v>
      </c>
      <c r="Q14" s="217">
        <v>0.99999999999999989</v>
      </c>
      <c r="R14" s="219">
        <v>1</v>
      </c>
      <c r="S14" s="89"/>
    </row>
    <row r="15" spans="2:19" ht="16.5" thickTop="1" thickBot="1" x14ac:dyDescent="0.3">
      <c r="B15" s="95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</row>
    <row r="16" spans="2:19" ht="15.75" thickTop="1" x14ac:dyDescent="0.25">
      <c r="B16" s="180" t="s">
        <v>36</v>
      </c>
      <c r="C16" s="181"/>
      <c r="D16" s="181"/>
      <c r="E16" s="139"/>
      <c r="F16" s="103"/>
      <c r="G16" s="95"/>
      <c r="H16" s="103"/>
      <c r="I16" s="103"/>
      <c r="J16" s="103"/>
      <c r="K16" s="103"/>
      <c r="L16" s="95"/>
      <c r="M16" s="103"/>
      <c r="N16" s="103"/>
      <c r="O16" s="103"/>
      <c r="P16" s="103"/>
      <c r="Q16" s="95"/>
      <c r="R16" s="107"/>
    </row>
    <row r="17" spans="2:18" ht="15" thickBot="1" x14ac:dyDescent="0.35">
      <c r="B17" s="182" t="s">
        <v>200</v>
      </c>
      <c r="C17" s="183"/>
      <c r="D17" s="183"/>
      <c r="E17" s="140"/>
      <c r="F17" s="103"/>
      <c r="G17" s="95"/>
      <c r="H17" s="103"/>
      <c r="I17" s="103"/>
      <c r="J17" s="103"/>
      <c r="K17" s="103"/>
      <c r="L17" s="95"/>
      <c r="M17" s="103"/>
      <c r="N17" s="103"/>
      <c r="O17" s="103"/>
      <c r="P17" s="103"/>
      <c r="Q17" s="95"/>
      <c r="R17" s="98"/>
    </row>
    <row r="18" spans="2:18" ht="15.75" thickTop="1" x14ac:dyDescent="0.25">
      <c r="B18" s="98"/>
      <c r="C18" s="209"/>
      <c r="D18" s="103"/>
      <c r="E18" s="103"/>
      <c r="F18" s="103"/>
      <c r="G18" s="95"/>
      <c r="H18" s="103"/>
      <c r="I18" s="103"/>
      <c r="J18" s="103"/>
      <c r="K18" s="103"/>
      <c r="L18" s="95"/>
      <c r="M18" s="103"/>
      <c r="N18" s="103"/>
      <c r="O18" s="103"/>
      <c r="P18" s="103"/>
      <c r="Q18" s="95"/>
      <c r="R18" s="98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18"/>
  <sheetViews>
    <sheetView topLeftCell="L5" zoomScaleNormal="100" workbookViewId="0">
      <selection activeCell="C6" sqref="C6:P13"/>
    </sheetView>
  </sheetViews>
  <sheetFormatPr defaultColWidth="9.109375" defaultRowHeight="14.4" x14ac:dyDescent="0.3"/>
  <cols>
    <col min="1" max="1" width="2.6640625" style="81" customWidth="1"/>
    <col min="2" max="16" width="11.5546875" style="81" customWidth="1"/>
    <col min="17" max="16384" width="9.109375" style="81"/>
  </cols>
  <sheetData>
    <row r="1" spans="2:17" ht="15.75" thickBot="1" x14ac:dyDescent="0.3"/>
    <row r="2" spans="2:17" ht="25.2" customHeight="1" thickTop="1" thickBot="1" x14ac:dyDescent="0.35">
      <c r="B2" s="310" t="s">
        <v>285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2"/>
    </row>
    <row r="3" spans="2:17" ht="25.2" customHeight="1" thickTop="1" thickBot="1" x14ac:dyDescent="0.35">
      <c r="B3" s="313" t="s">
        <v>84</v>
      </c>
      <c r="C3" s="317" t="s">
        <v>204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8"/>
    </row>
    <row r="4" spans="2:17" ht="25.2" customHeight="1" thickTop="1" thickBot="1" x14ac:dyDescent="0.35">
      <c r="B4" s="315"/>
      <c r="C4" s="365" t="s">
        <v>205</v>
      </c>
      <c r="D4" s="366"/>
      <c r="E4" s="369" t="s">
        <v>206</v>
      </c>
      <c r="F4" s="366"/>
      <c r="G4" s="369" t="s">
        <v>207</v>
      </c>
      <c r="H4" s="366"/>
      <c r="I4" s="369" t="s">
        <v>208</v>
      </c>
      <c r="J4" s="366"/>
      <c r="K4" s="369" t="s">
        <v>209</v>
      </c>
      <c r="L4" s="366"/>
      <c r="M4" s="373" t="s">
        <v>210</v>
      </c>
      <c r="N4" s="371"/>
      <c r="O4" s="319" t="s">
        <v>32</v>
      </c>
      <c r="P4" s="320"/>
    </row>
    <row r="5" spans="2:17" ht="25.2" customHeight="1" thickTop="1" thickBot="1" x14ac:dyDescent="0.35">
      <c r="B5" s="316"/>
      <c r="C5" s="172" t="s">
        <v>5</v>
      </c>
      <c r="D5" s="173" t="s">
        <v>6</v>
      </c>
      <c r="E5" s="174" t="s">
        <v>5</v>
      </c>
      <c r="F5" s="173" t="s">
        <v>6</v>
      </c>
      <c r="G5" s="174" t="s">
        <v>5</v>
      </c>
      <c r="H5" s="173" t="s">
        <v>6</v>
      </c>
      <c r="I5" s="174" t="s">
        <v>5</v>
      </c>
      <c r="J5" s="173" t="s">
        <v>6</v>
      </c>
      <c r="K5" s="174" t="s">
        <v>5</v>
      </c>
      <c r="L5" s="173" t="s">
        <v>6</v>
      </c>
      <c r="M5" s="174" t="s">
        <v>5</v>
      </c>
      <c r="N5" s="137" t="s">
        <v>6</v>
      </c>
      <c r="O5" s="172" t="s">
        <v>5</v>
      </c>
      <c r="P5" s="138" t="s">
        <v>6</v>
      </c>
    </row>
    <row r="6" spans="2:17" ht="20.100000000000001" customHeight="1" thickTop="1" x14ac:dyDescent="0.25">
      <c r="B6" s="190" t="s">
        <v>77</v>
      </c>
      <c r="C6" s="125">
        <v>75</v>
      </c>
      <c r="D6" s="131">
        <v>0.20215633423180593</v>
      </c>
      <c r="E6" s="127">
        <v>1253</v>
      </c>
      <c r="F6" s="131">
        <v>0.20209677419354838</v>
      </c>
      <c r="G6" s="127">
        <v>191</v>
      </c>
      <c r="H6" s="131">
        <v>0.18312559923298177</v>
      </c>
      <c r="I6" s="127">
        <v>526</v>
      </c>
      <c r="J6" s="131">
        <v>0.19239209948792976</v>
      </c>
      <c r="K6" s="127">
        <v>9</v>
      </c>
      <c r="L6" s="131">
        <v>0.2</v>
      </c>
      <c r="M6" s="127">
        <v>193</v>
      </c>
      <c r="N6" s="128">
        <v>0.182247403210576</v>
      </c>
      <c r="O6" s="125">
        <v>2247</v>
      </c>
      <c r="P6" s="132">
        <v>0.19621026894865526</v>
      </c>
      <c r="Q6" s="84"/>
    </row>
    <row r="7" spans="2:17" ht="20.100000000000001" customHeight="1" x14ac:dyDescent="0.25">
      <c r="B7" s="190" t="s">
        <v>78</v>
      </c>
      <c r="C7" s="125">
        <v>75</v>
      </c>
      <c r="D7" s="131">
        <v>0.20215633423180593</v>
      </c>
      <c r="E7" s="127">
        <v>1412</v>
      </c>
      <c r="F7" s="131">
        <v>0.22774193548387098</v>
      </c>
      <c r="G7" s="127">
        <v>245</v>
      </c>
      <c r="H7" s="131">
        <v>0.2348993288590604</v>
      </c>
      <c r="I7" s="127">
        <v>644</v>
      </c>
      <c r="J7" s="131">
        <v>0.23555230431602048</v>
      </c>
      <c r="K7" s="127">
        <v>5</v>
      </c>
      <c r="L7" s="131">
        <v>0.1111111111111111</v>
      </c>
      <c r="M7" s="127">
        <v>231</v>
      </c>
      <c r="N7" s="128">
        <v>0.21813031161473087</v>
      </c>
      <c r="O7" s="125">
        <v>2612</v>
      </c>
      <c r="P7" s="132">
        <v>0.22808243101641634</v>
      </c>
      <c r="Q7" s="84"/>
    </row>
    <row r="8" spans="2:17" ht="20.100000000000001" customHeight="1" x14ac:dyDescent="0.25">
      <c r="B8" s="190" t="s">
        <v>79</v>
      </c>
      <c r="C8" s="125">
        <v>73</v>
      </c>
      <c r="D8" s="131">
        <v>0.19676549865229109</v>
      </c>
      <c r="E8" s="127">
        <v>1009</v>
      </c>
      <c r="F8" s="131">
        <v>0.16274193548387098</v>
      </c>
      <c r="G8" s="127">
        <v>197</v>
      </c>
      <c r="H8" s="131">
        <v>0.18887823585810162</v>
      </c>
      <c r="I8" s="127">
        <v>486</v>
      </c>
      <c r="J8" s="131">
        <v>0.17776152158010242</v>
      </c>
      <c r="K8" s="127">
        <v>11</v>
      </c>
      <c r="L8" s="131">
        <v>0.24444444444444444</v>
      </c>
      <c r="M8" s="127">
        <v>188</v>
      </c>
      <c r="N8" s="128">
        <v>0.17752596789423986</v>
      </c>
      <c r="O8" s="125">
        <v>1964</v>
      </c>
      <c r="P8" s="132">
        <v>0.17149842822214462</v>
      </c>
      <c r="Q8" s="89"/>
    </row>
    <row r="9" spans="2:17" ht="20.100000000000001" customHeight="1" x14ac:dyDescent="0.25">
      <c r="B9" s="190" t="s">
        <v>80</v>
      </c>
      <c r="C9" s="125">
        <v>67</v>
      </c>
      <c r="D9" s="131">
        <v>0.18059299191374664</v>
      </c>
      <c r="E9" s="127">
        <v>1258</v>
      </c>
      <c r="F9" s="131">
        <v>0.20290322580645162</v>
      </c>
      <c r="G9" s="127">
        <v>195</v>
      </c>
      <c r="H9" s="131">
        <v>0.18696069031639501</v>
      </c>
      <c r="I9" s="127">
        <v>558</v>
      </c>
      <c r="J9" s="131">
        <v>0.20409656181419167</v>
      </c>
      <c r="K9" s="127">
        <v>9</v>
      </c>
      <c r="L9" s="131">
        <v>0.2</v>
      </c>
      <c r="M9" s="127">
        <v>217</v>
      </c>
      <c r="N9" s="128">
        <v>0.20491029272898961</v>
      </c>
      <c r="O9" s="125">
        <v>2304</v>
      </c>
      <c r="P9" s="132">
        <v>0.20118756549074399</v>
      </c>
    </row>
    <row r="10" spans="2:17" ht="20.100000000000001" customHeight="1" x14ac:dyDescent="0.25">
      <c r="B10" s="190" t="s">
        <v>81</v>
      </c>
      <c r="C10" s="125">
        <v>46</v>
      </c>
      <c r="D10" s="131">
        <v>0.12398921832884097</v>
      </c>
      <c r="E10" s="127">
        <v>1083</v>
      </c>
      <c r="F10" s="131">
        <v>0.17467741935483871</v>
      </c>
      <c r="G10" s="127">
        <v>166</v>
      </c>
      <c r="H10" s="131">
        <v>0.15915627996164908</v>
      </c>
      <c r="I10" s="127">
        <v>423</v>
      </c>
      <c r="J10" s="131">
        <v>0.15471836137527431</v>
      </c>
      <c r="K10" s="127">
        <v>8</v>
      </c>
      <c r="L10" s="131">
        <v>0.17777777777777778</v>
      </c>
      <c r="M10" s="127">
        <v>203</v>
      </c>
      <c r="N10" s="128">
        <v>0.19169027384324835</v>
      </c>
      <c r="O10" s="125">
        <v>1929</v>
      </c>
      <c r="P10" s="132">
        <v>0.16844219350331821</v>
      </c>
    </row>
    <row r="11" spans="2:17" ht="20.100000000000001" customHeight="1" x14ac:dyDescent="0.25">
      <c r="B11" s="190" t="s">
        <v>82</v>
      </c>
      <c r="C11" s="125">
        <v>16</v>
      </c>
      <c r="D11" s="131">
        <v>4.3126684636118601E-2</v>
      </c>
      <c r="E11" s="127">
        <v>111</v>
      </c>
      <c r="F11" s="131">
        <v>1.7903225806451612E-2</v>
      </c>
      <c r="G11" s="127">
        <v>34</v>
      </c>
      <c r="H11" s="131">
        <v>3.2598274209012464E-2</v>
      </c>
      <c r="I11" s="127">
        <v>57</v>
      </c>
      <c r="J11" s="131">
        <v>2.0848573518653987E-2</v>
      </c>
      <c r="K11" s="127">
        <v>2</v>
      </c>
      <c r="L11" s="131">
        <v>4.4444444444444446E-2</v>
      </c>
      <c r="M11" s="127">
        <v>18</v>
      </c>
      <c r="N11" s="128">
        <v>1.69971671388102E-2</v>
      </c>
      <c r="O11" s="125">
        <v>238</v>
      </c>
      <c r="P11" s="132">
        <v>2.0782396088019559E-2</v>
      </c>
    </row>
    <row r="12" spans="2:17" ht="20.100000000000001" customHeight="1" thickBot="1" x14ac:dyDescent="0.3">
      <c r="B12" s="190" t="s">
        <v>83</v>
      </c>
      <c r="C12" s="125">
        <v>19</v>
      </c>
      <c r="D12" s="131">
        <v>5.1212938005390833E-2</v>
      </c>
      <c r="E12" s="127">
        <v>74</v>
      </c>
      <c r="F12" s="131">
        <v>1.1935483870967743E-2</v>
      </c>
      <c r="G12" s="127">
        <v>15</v>
      </c>
      <c r="H12" s="131">
        <v>1.4381591562799617E-2</v>
      </c>
      <c r="I12" s="127">
        <v>40</v>
      </c>
      <c r="J12" s="131">
        <v>1.4630577907827359E-2</v>
      </c>
      <c r="K12" s="127">
        <v>1</v>
      </c>
      <c r="L12" s="131">
        <v>2.2222222222222223E-2</v>
      </c>
      <c r="M12" s="127">
        <v>9</v>
      </c>
      <c r="N12" s="128">
        <v>8.4985835694051E-3</v>
      </c>
      <c r="O12" s="125">
        <v>158</v>
      </c>
      <c r="P12" s="132">
        <v>1.379671673070206E-2</v>
      </c>
    </row>
    <row r="13" spans="2:17" ht="20.100000000000001" customHeight="1" thickTop="1" thickBot="1" x14ac:dyDescent="0.3">
      <c r="B13" s="141" t="s">
        <v>32</v>
      </c>
      <c r="C13" s="144">
        <v>371</v>
      </c>
      <c r="D13" s="142">
        <v>1</v>
      </c>
      <c r="E13" s="146">
        <v>6200</v>
      </c>
      <c r="F13" s="142">
        <v>1</v>
      </c>
      <c r="G13" s="146">
        <v>1043</v>
      </c>
      <c r="H13" s="142">
        <v>1</v>
      </c>
      <c r="I13" s="146">
        <v>2734</v>
      </c>
      <c r="J13" s="142">
        <v>1</v>
      </c>
      <c r="K13" s="146">
        <v>45</v>
      </c>
      <c r="L13" s="142">
        <v>1</v>
      </c>
      <c r="M13" s="146">
        <v>1059</v>
      </c>
      <c r="N13" s="143">
        <v>1</v>
      </c>
      <c r="O13" s="144">
        <v>11452</v>
      </c>
      <c r="P13" s="145">
        <v>1</v>
      </c>
    </row>
    <row r="14" spans="2:17" ht="15.75" thickTop="1" x14ac:dyDescent="0.25">
      <c r="B14" s="95"/>
      <c r="C14" s="96"/>
      <c r="D14" s="101"/>
      <c r="E14" s="96"/>
      <c r="F14" s="101"/>
      <c r="G14" s="96"/>
      <c r="H14" s="101"/>
      <c r="I14" s="96"/>
      <c r="J14" s="101"/>
      <c r="K14" s="96"/>
      <c r="L14" s="101"/>
      <c r="M14" s="96"/>
      <c r="N14" s="101"/>
      <c r="O14" s="96"/>
      <c r="P14" s="101"/>
    </row>
    <row r="15" spans="2:17" ht="15" x14ac:dyDescent="0.25">
      <c r="B15" s="227"/>
      <c r="C15" s="228"/>
      <c r="D15" s="228"/>
      <c r="E15" s="228"/>
      <c r="F15" s="100"/>
      <c r="G15" s="100"/>
      <c r="H15" s="100"/>
      <c r="I15" s="100"/>
      <c r="J15" s="100"/>
      <c r="K15" s="110"/>
      <c r="L15" s="100"/>
      <c r="M15" s="100"/>
      <c r="N15" s="100"/>
      <c r="O15" s="100"/>
      <c r="P15" s="100"/>
    </row>
    <row r="16" spans="2:17" ht="15" x14ac:dyDescent="0.25">
      <c r="B16" s="229"/>
      <c r="C16" s="228"/>
      <c r="D16" s="228"/>
      <c r="E16" s="228"/>
      <c r="F16" s="100"/>
      <c r="G16" s="100"/>
      <c r="H16" s="100"/>
      <c r="I16" s="100"/>
      <c r="J16" s="100"/>
      <c r="K16" s="110"/>
      <c r="L16" s="100"/>
      <c r="M16" s="100"/>
      <c r="N16" s="100"/>
      <c r="O16" s="100"/>
      <c r="P16" s="100"/>
    </row>
    <row r="17" spans="2:16" ht="15" x14ac:dyDescent="0.25">
      <c r="B17" s="98"/>
      <c r="C17" s="98"/>
      <c r="D17" s="98"/>
      <c r="E17" s="98"/>
      <c r="F17" s="98"/>
      <c r="G17" s="98"/>
      <c r="H17" s="98"/>
      <c r="I17" s="98"/>
      <c r="J17" s="98"/>
      <c r="K17" s="99"/>
      <c r="L17" s="98"/>
      <c r="M17" s="98"/>
      <c r="N17" s="98"/>
      <c r="O17" s="98"/>
      <c r="P17" s="98"/>
    </row>
    <row r="18" spans="2:16" ht="15" x14ac:dyDescent="0.25">
      <c r="B18" s="98"/>
      <c r="C18" s="221"/>
      <c r="D18" s="221"/>
      <c r="E18" s="221"/>
      <c r="F18" s="221"/>
      <c r="G18" s="221"/>
      <c r="H18" s="221"/>
      <c r="I18" s="221"/>
      <c r="J18" s="221"/>
      <c r="K18" s="222"/>
      <c r="L18" s="221"/>
      <c r="M18" s="221"/>
      <c r="N18" s="98"/>
      <c r="O18" s="98"/>
      <c r="P18" s="98"/>
    </row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17"/>
  <sheetViews>
    <sheetView topLeftCell="P5" zoomScaleNormal="100" workbookViewId="0">
      <selection activeCell="C6" sqref="C6:T13"/>
    </sheetView>
  </sheetViews>
  <sheetFormatPr defaultColWidth="9.109375" defaultRowHeight="14.4" x14ac:dyDescent="0.3"/>
  <cols>
    <col min="1" max="1" width="2.6640625" style="81" customWidth="1"/>
    <col min="2" max="2" width="15.6640625" style="81" customWidth="1"/>
    <col min="3" max="20" width="10.88671875" style="81" customWidth="1"/>
    <col min="21" max="16384" width="9.109375" style="81"/>
  </cols>
  <sheetData>
    <row r="1" spans="2:21" ht="15.75" thickBot="1" x14ac:dyDescent="0.3"/>
    <row r="2" spans="2:21" ht="25.2" customHeight="1" thickTop="1" thickBot="1" x14ac:dyDescent="0.35">
      <c r="B2" s="310" t="s">
        <v>286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43"/>
      <c r="P2" s="343"/>
      <c r="Q2" s="343"/>
      <c r="R2" s="343"/>
      <c r="S2" s="343"/>
      <c r="T2" s="344"/>
    </row>
    <row r="3" spans="2:21" ht="25.2" customHeight="1" thickTop="1" thickBot="1" x14ac:dyDescent="0.35">
      <c r="B3" s="313" t="s">
        <v>84</v>
      </c>
      <c r="C3" s="317" t="s">
        <v>86</v>
      </c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27"/>
    </row>
    <row r="4" spans="2:21" ht="25.2" customHeight="1" thickTop="1" thickBot="1" x14ac:dyDescent="0.35">
      <c r="B4" s="315"/>
      <c r="C4" s="339" t="s">
        <v>46</v>
      </c>
      <c r="D4" s="340"/>
      <c r="E4" s="341" t="s">
        <v>47</v>
      </c>
      <c r="F4" s="340"/>
      <c r="G4" s="341" t="s">
        <v>48</v>
      </c>
      <c r="H4" s="340"/>
      <c r="I4" s="317" t="s">
        <v>49</v>
      </c>
      <c r="J4" s="317"/>
      <c r="K4" s="341" t="s">
        <v>50</v>
      </c>
      <c r="L4" s="340"/>
      <c r="M4" s="317" t="s">
        <v>51</v>
      </c>
      <c r="N4" s="317"/>
      <c r="O4" s="341" t="s">
        <v>52</v>
      </c>
      <c r="P4" s="340"/>
      <c r="Q4" s="317" t="s">
        <v>53</v>
      </c>
      <c r="R4" s="317"/>
      <c r="S4" s="382" t="s">
        <v>54</v>
      </c>
      <c r="T4" s="383"/>
    </row>
    <row r="5" spans="2:21" ht="25.2" customHeight="1" thickTop="1" thickBot="1" x14ac:dyDescent="0.35">
      <c r="B5" s="316"/>
      <c r="C5" s="184" t="s">
        <v>5</v>
      </c>
      <c r="D5" s="185" t="s">
        <v>6</v>
      </c>
      <c r="E5" s="186" t="s">
        <v>5</v>
      </c>
      <c r="F5" s="185" t="s">
        <v>6</v>
      </c>
      <c r="G5" s="186" t="s">
        <v>5</v>
      </c>
      <c r="H5" s="223" t="s">
        <v>6</v>
      </c>
      <c r="I5" s="186" t="s">
        <v>5</v>
      </c>
      <c r="J5" s="158" t="s">
        <v>6</v>
      </c>
      <c r="K5" s="186" t="s">
        <v>5</v>
      </c>
      <c r="L5" s="185" t="s">
        <v>6</v>
      </c>
      <c r="M5" s="186" t="s">
        <v>5</v>
      </c>
      <c r="N5" s="158" t="s">
        <v>6</v>
      </c>
      <c r="O5" s="186" t="s">
        <v>5</v>
      </c>
      <c r="P5" s="185" t="s">
        <v>6</v>
      </c>
      <c r="Q5" s="186" t="s">
        <v>5</v>
      </c>
      <c r="R5" s="158" t="s">
        <v>6</v>
      </c>
      <c r="S5" s="184" t="s">
        <v>5</v>
      </c>
      <c r="T5" s="187" t="s">
        <v>6</v>
      </c>
    </row>
    <row r="6" spans="2:21" ht="20.100000000000001" customHeight="1" thickTop="1" x14ac:dyDescent="0.25">
      <c r="B6" s="190" t="s">
        <v>77</v>
      </c>
      <c r="C6" s="148">
        <v>686</v>
      </c>
      <c r="D6" s="175">
        <v>0.18535530937584438</v>
      </c>
      <c r="E6" s="149">
        <v>392</v>
      </c>
      <c r="F6" s="175">
        <v>0.20185375901132852</v>
      </c>
      <c r="G6" s="149">
        <v>358</v>
      </c>
      <c r="H6" s="175">
        <v>0.25052484254723584</v>
      </c>
      <c r="I6" s="149">
        <v>242</v>
      </c>
      <c r="J6" s="176">
        <v>0.17979197622585438</v>
      </c>
      <c r="K6" s="149">
        <v>167</v>
      </c>
      <c r="L6" s="175">
        <v>0.19261822376009227</v>
      </c>
      <c r="M6" s="149">
        <v>239</v>
      </c>
      <c r="N6" s="176">
        <v>0.1880409126671912</v>
      </c>
      <c r="O6" s="149">
        <v>87</v>
      </c>
      <c r="P6" s="175">
        <v>0.17864476386036962</v>
      </c>
      <c r="Q6" s="149">
        <v>76</v>
      </c>
      <c r="R6" s="176">
        <v>0.18581907090464547</v>
      </c>
      <c r="S6" s="148">
        <v>2247</v>
      </c>
      <c r="T6" s="177">
        <v>0.19621026894865526</v>
      </c>
      <c r="U6" s="84"/>
    </row>
    <row r="7" spans="2:21" ht="20.100000000000001" customHeight="1" x14ac:dyDescent="0.25">
      <c r="B7" s="190" t="s">
        <v>78</v>
      </c>
      <c r="C7" s="148">
        <v>796</v>
      </c>
      <c r="D7" s="175">
        <v>0.2150770062145366</v>
      </c>
      <c r="E7" s="149">
        <v>444</v>
      </c>
      <c r="F7" s="175">
        <v>0.22863027806385169</v>
      </c>
      <c r="G7" s="149">
        <v>375</v>
      </c>
      <c r="H7" s="175">
        <v>0.26242127361791462</v>
      </c>
      <c r="I7" s="149">
        <v>309</v>
      </c>
      <c r="J7" s="176">
        <v>0.22956909361069835</v>
      </c>
      <c r="K7" s="149">
        <v>204</v>
      </c>
      <c r="L7" s="175">
        <v>0.23529411764705882</v>
      </c>
      <c r="M7" s="149">
        <v>284</v>
      </c>
      <c r="N7" s="176">
        <v>0.22344610542879623</v>
      </c>
      <c r="O7" s="149">
        <v>113</v>
      </c>
      <c r="P7" s="175">
        <v>0.23203285420944558</v>
      </c>
      <c r="Q7" s="149">
        <v>87</v>
      </c>
      <c r="R7" s="176">
        <v>0.21271393643031786</v>
      </c>
      <c r="S7" s="148">
        <v>2612</v>
      </c>
      <c r="T7" s="177">
        <v>0.22808243101641634</v>
      </c>
      <c r="U7" s="84"/>
    </row>
    <row r="8" spans="2:21" ht="20.100000000000001" customHeight="1" x14ac:dyDescent="0.25">
      <c r="B8" s="190" t="s">
        <v>79</v>
      </c>
      <c r="C8" s="148">
        <v>608</v>
      </c>
      <c r="D8" s="175">
        <v>0.16427992434477168</v>
      </c>
      <c r="E8" s="149">
        <v>395</v>
      </c>
      <c r="F8" s="175">
        <v>0.20339855818743563</v>
      </c>
      <c r="G8" s="149">
        <v>197</v>
      </c>
      <c r="H8" s="175">
        <v>0.13785864240727783</v>
      </c>
      <c r="I8" s="149">
        <v>255</v>
      </c>
      <c r="J8" s="176">
        <v>0.18945022288261515</v>
      </c>
      <c r="K8" s="149">
        <v>140</v>
      </c>
      <c r="L8" s="175">
        <v>0.16147635524798154</v>
      </c>
      <c r="M8" s="149">
        <v>213</v>
      </c>
      <c r="N8" s="176">
        <v>0.16758457907159716</v>
      </c>
      <c r="O8" s="149">
        <v>87</v>
      </c>
      <c r="P8" s="175">
        <v>0.17864476386036962</v>
      </c>
      <c r="Q8" s="149">
        <v>69</v>
      </c>
      <c r="R8" s="176">
        <v>0.1687041564792176</v>
      </c>
      <c r="S8" s="148">
        <v>1964</v>
      </c>
      <c r="T8" s="177">
        <v>0.17149842822214462</v>
      </c>
      <c r="U8" s="84"/>
    </row>
    <row r="9" spans="2:21" ht="20.100000000000001" customHeight="1" x14ac:dyDescent="0.25">
      <c r="B9" s="190" t="s">
        <v>80</v>
      </c>
      <c r="C9" s="148">
        <v>782</v>
      </c>
      <c r="D9" s="175">
        <v>0.21129424479870304</v>
      </c>
      <c r="E9" s="149">
        <v>408</v>
      </c>
      <c r="F9" s="175">
        <v>0.21009268795056643</v>
      </c>
      <c r="G9" s="149">
        <v>229</v>
      </c>
      <c r="H9" s="175">
        <v>0.16025192442267319</v>
      </c>
      <c r="I9" s="149">
        <v>271</v>
      </c>
      <c r="J9" s="176">
        <v>0.20133729569093611</v>
      </c>
      <c r="K9" s="149">
        <v>173</v>
      </c>
      <c r="L9" s="175">
        <v>0.19953863898500576</v>
      </c>
      <c r="M9" s="149">
        <v>271</v>
      </c>
      <c r="N9" s="176">
        <v>0.21321793863099922</v>
      </c>
      <c r="O9" s="149">
        <v>89</v>
      </c>
      <c r="P9" s="175">
        <v>0.18275154004106775</v>
      </c>
      <c r="Q9" s="149">
        <v>81</v>
      </c>
      <c r="R9" s="176">
        <v>0.1980440097799511</v>
      </c>
      <c r="S9" s="148">
        <v>2304</v>
      </c>
      <c r="T9" s="177">
        <v>0.20118756549074399</v>
      </c>
      <c r="U9" s="84"/>
    </row>
    <row r="10" spans="2:21" ht="20.100000000000001" customHeight="1" x14ac:dyDescent="0.25">
      <c r="B10" s="190" t="s">
        <v>81</v>
      </c>
      <c r="C10" s="148">
        <v>715</v>
      </c>
      <c r="D10" s="175">
        <v>0.1931910294514996</v>
      </c>
      <c r="E10" s="149">
        <v>247</v>
      </c>
      <c r="F10" s="175">
        <v>0.12718846549948506</v>
      </c>
      <c r="G10" s="149">
        <v>214</v>
      </c>
      <c r="H10" s="175">
        <v>0.14975507347795661</v>
      </c>
      <c r="I10" s="149">
        <v>223</v>
      </c>
      <c r="J10" s="176">
        <v>0.16567607726597325</v>
      </c>
      <c r="K10" s="149">
        <v>148</v>
      </c>
      <c r="L10" s="175">
        <v>0.17070357554786619</v>
      </c>
      <c r="M10" s="149">
        <v>221</v>
      </c>
      <c r="N10" s="176">
        <v>0.17387883556254918</v>
      </c>
      <c r="O10" s="149">
        <v>85</v>
      </c>
      <c r="P10" s="175">
        <v>0.17453798767967146</v>
      </c>
      <c r="Q10" s="149">
        <v>76</v>
      </c>
      <c r="R10" s="176">
        <v>0.18581907090464547</v>
      </c>
      <c r="S10" s="148">
        <v>1929</v>
      </c>
      <c r="T10" s="177">
        <v>0.16844219350331821</v>
      </c>
      <c r="U10" s="84"/>
    </row>
    <row r="11" spans="2:21" ht="20.100000000000001" customHeight="1" x14ac:dyDescent="0.25">
      <c r="B11" s="190" t="s">
        <v>82</v>
      </c>
      <c r="C11" s="148">
        <v>71</v>
      </c>
      <c r="D11" s="175">
        <v>1.9184004323155902E-2</v>
      </c>
      <c r="E11" s="149">
        <v>32</v>
      </c>
      <c r="F11" s="175">
        <v>1.6477857878475798E-2</v>
      </c>
      <c r="G11" s="149">
        <v>32</v>
      </c>
      <c r="H11" s="175">
        <v>2.239328201539538E-2</v>
      </c>
      <c r="I11" s="149">
        <v>31</v>
      </c>
      <c r="J11" s="176">
        <v>2.3031203566121844E-2</v>
      </c>
      <c r="K11" s="149">
        <v>23</v>
      </c>
      <c r="L11" s="175">
        <v>2.6528258362168398E-2</v>
      </c>
      <c r="M11" s="149">
        <v>24</v>
      </c>
      <c r="N11" s="176">
        <v>1.8882769472856019E-2</v>
      </c>
      <c r="O11" s="149">
        <v>16</v>
      </c>
      <c r="P11" s="175">
        <v>3.2854209445585217E-2</v>
      </c>
      <c r="Q11" s="149">
        <v>9</v>
      </c>
      <c r="R11" s="176">
        <v>2.2004889975550123E-2</v>
      </c>
      <c r="S11" s="148">
        <v>238</v>
      </c>
      <c r="T11" s="177">
        <v>2.0782396088019559E-2</v>
      </c>
      <c r="U11" s="84"/>
    </row>
    <row r="12" spans="2:21" ht="20.100000000000001" customHeight="1" thickBot="1" x14ac:dyDescent="0.3">
      <c r="B12" s="190" t="s">
        <v>83</v>
      </c>
      <c r="C12" s="148">
        <v>43</v>
      </c>
      <c r="D12" s="175">
        <v>1.1618481491488787E-2</v>
      </c>
      <c r="E12" s="149">
        <v>24</v>
      </c>
      <c r="F12" s="175">
        <v>1.2358393408856848E-2</v>
      </c>
      <c r="G12" s="149">
        <v>24</v>
      </c>
      <c r="H12" s="175">
        <v>1.6794961511546535E-2</v>
      </c>
      <c r="I12" s="149">
        <v>15</v>
      </c>
      <c r="J12" s="176">
        <v>1.1144130757800892E-2</v>
      </c>
      <c r="K12" s="149">
        <v>12</v>
      </c>
      <c r="L12" s="175">
        <v>1.384083044982699E-2</v>
      </c>
      <c r="M12" s="149">
        <v>19</v>
      </c>
      <c r="N12" s="176">
        <v>1.4948859166011016E-2</v>
      </c>
      <c r="O12" s="149">
        <v>10</v>
      </c>
      <c r="P12" s="175">
        <v>2.0533880903490759E-2</v>
      </c>
      <c r="Q12" s="149">
        <v>11</v>
      </c>
      <c r="R12" s="176">
        <v>2.6894865525672371E-2</v>
      </c>
      <c r="S12" s="148">
        <v>158</v>
      </c>
      <c r="T12" s="177">
        <v>1.379671673070206E-2</v>
      </c>
      <c r="U12" s="84"/>
    </row>
    <row r="13" spans="2:21" ht="20.100000000000001" customHeight="1" thickTop="1" thickBot="1" x14ac:dyDescent="0.3">
      <c r="B13" s="141" t="s">
        <v>32</v>
      </c>
      <c r="C13" s="156">
        <v>3701</v>
      </c>
      <c r="D13" s="224">
        <v>1</v>
      </c>
      <c r="E13" s="157">
        <v>1942</v>
      </c>
      <c r="F13" s="224">
        <v>1</v>
      </c>
      <c r="G13" s="157">
        <v>1429</v>
      </c>
      <c r="H13" s="224">
        <v>1</v>
      </c>
      <c r="I13" s="157">
        <v>1346</v>
      </c>
      <c r="J13" s="225">
        <v>1</v>
      </c>
      <c r="K13" s="157">
        <v>867</v>
      </c>
      <c r="L13" s="224">
        <v>1</v>
      </c>
      <c r="M13" s="157">
        <v>1271</v>
      </c>
      <c r="N13" s="225">
        <v>1.0000000000000002</v>
      </c>
      <c r="O13" s="157">
        <v>487</v>
      </c>
      <c r="P13" s="224">
        <v>1</v>
      </c>
      <c r="Q13" s="157">
        <v>409</v>
      </c>
      <c r="R13" s="225">
        <v>0.99999999999999989</v>
      </c>
      <c r="S13" s="156">
        <v>11452</v>
      </c>
      <c r="T13" s="226">
        <v>1</v>
      </c>
      <c r="U13" s="89"/>
    </row>
    <row r="14" spans="2:21" ht="16.5" thickTop="1" thickBot="1" x14ac:dyDescent="0.3">
      <c r="T14" s="83"/>
    </row>
    <row r="15" spans="2:21" ht="15.75" thickTop="1" x14ac:dyDescent="0.25">
      <c r="B15" s="180" t="s">
        <v>36</v>
      </c>
      <c r="C15" s="181"/>
      <c r="D15" s="181"/>
      <c r="E15" s="139"/>
    </row>
    <row r="16" spans="2:21" ht="15" thickBot="1" x14ac:dyDescent="0.35">
      <c r="B16" s="182" t="s">
        <v>241</v>
      </c>
      <c r="C16" s="183"/>
      <c r="D16" s="183"/>
      <c r="E16" s="140"/>
    </row>
    <row r="17" ht="15.75" thickTop="1" x14ac:dyDescent="0.25"/>
  </sheetData>
  <mergeCells count="12">
    <mergeCell ref="M4:N4"/>
    <mergeCell ref="O4:P4"/>
    <mergeCell ref="Q4:R4"/>
    <mergeCell ref="S4:T4"/>
    <mergeCell ref="B2:T2"/>
    <mergeCell ref="B3:B5"/>
    <mergeCell ref="C3:T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2"/>
  <sheetViews>
    <sheetView topLeftCell="F1" workbookViewId="0">
      <selection activeCell="K28" sqref="K28"/>
    </sheetView>
  </sheetViews>
  <sheetFormatPr defaultColWidth="9.109375" defaultRowHeight="14.4" x14ac:dyDescent="0.3"/>
  <cols>
    <col min="1" max="1" width="15.6640625" style="63" customWidth="1"/>
    <col min="2" max="21" width="10.109375" style="63" customWidth="1"/>
    <col min="22" max="16384" width="9.109375" style="63"/>
  </cols>
  <sheetData>
    <row r="1" spans="1:22" ht="25.2" customHeight="1" thickTop="1" thickBot="1" x14ac:dyDescent="0.35">
      <c r="A1" s="345" t="s">
        <v>126</v>
      </c>
      <c r="B1" s="346"/>
      <c r="C1" s="346"/>
      <c r="D1" s="346"/>
      <c r="E1" s="346"/>
      <c r="F1" s="346"/>
      <c r="G1" s="346"/>
      <c r="H1" s="346"/>
      <c r="I1" s="346"/>
      <c r="J1" s="346"/>
      <c r="K1" s="347"/>
      <c r="L1" s="348"/>
      <c r="M1" s="348"/>
      <c r="N1" s="348"/>
      <c r="O1" s="348"/>
      <c r="P1" s="348"/>
      <c r="Q1" s="348"/>
      <c r="R1" s="348"/>
      <c r="S1" s="348"/>
      <c r="T1" s="348"/>
      <c r="U1" s="349"/>
    </row>
    <row r="2" spans="1:22" ht="25.2" customHeight="1" thickTop="1" thickBot="1" x14ac:dyDescent="0.35">
      <c r="A2" s="350" t="s">
        <v>87</v>
      </c>
      <c r="B2" s="353" t="s">
        <v>56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5"/>
    </row>
    <row r="3" spans="1:22" ht="25.2" customHeight="1" x14ac:dyDescent="0.3">
      <c r="A3" s="384"/>
      <c r="B3" s="356">
        <v>0</v>
      </c>
      <c r="C3" s="359"/>
      <c r="D3" s="358" t="s">
        <v>57</v>
      </c>
      <c r="E3" s="359"/>
      <c r="F3" s="360" t="s">
        <v>58</v>
      </c>
      <c r="G3" s="357"/>
      <c r="H3" s="358" t="s">
        <v>59</v>
      </c>
      <c r="I3" s="359"/>
      <c r="J3" s="360" t="s">
        <v>60</v>
      </c>
      <c r="K3" s="357"/>
      <c r="L3" s="358" t="s">
        <v>61</v>
      </c>
      <c r="M3" s="359"/>
      <c r="N3" s="360" t="s">
        <v>62</v>
      </c>
      <c r="O3" s="357"/>
      <c r="P3" s="358" t="s">
        <v>63</v>
      </c>
      <c r="Q3" s="359"/>
      <c r="R3" s="360" t="s">
        <v>35</v>
      </c>
      <c r="S3" s="357"/>
      <c r="T3" s="358" t="s">
        <v>54</v>
      </c>
      <c r="U3" s="359"/>
    </row>
    <row r="4" spans="1:22" ht="25.2" customHeight="1" thickBot="1" x14ac:dyDescent="0.35">
      <c r="A4" s="385"/>
      <c r="B4" s="9" t="s">
        <v>5</v>
      </c>
      <c r="C4" s="11" t="s">
        <v>6</v>
      </c>
      <c r="D4" s="9" t="s">
        <v>5</v>
      </c>
      <c r="E4" s="11" t="s">
        <v>6</v>
      </c>
      <c r="F4" s="12" t="s">
        <v>5</v>
      </c>
      <c r="G4" s="10" t="s">
        <v>6</v>
      </c>
      <c r="H4" s="9" t="s">
        <v>5</v>
      </c>
      <c r="I4" s="11" t="s">
        <v>6</v>
      </c>
      <c r="J4" s="12" t="s">
        <v>5</v>
      </c>
      <c r="K4" s="10" t="s">
        <v>6</v>
      </c>
      <c r="L4" s="9" t="s">
        <v>5</v>
      </c>
      <c r="M4" s="11" t="s">
        <v>6</v>
      </c>
      <c r="N4" s="12" t="s">
        <v>5</v>
      </c>
      <c r="O4" s="10" t="s">
        <v>6</v>
      </c>
      <c r="P4" s="9" t="s">
        <v>5</v>
      </c>
      <c r="Q4" s="11" t="s">
        <v>6</v>
      </c>
      <c r="R4" s="12" t="s">
        <v>5</v>
      </c>
      <c r="S4" s="10" t="s">
        <v>6</v>
      </c>
      <c r="T4" s="9" t="s">
        <v>5</v>
      </c>
      <c r="U4" s="11" t="s">
        <v>6</v>
      </c>
    </row>
    <row r="5" spans="1:22" ht="15" x14ac:dyDescent="0.25">
      <c r="A5" s="1" t="s">
        <v>88</v>
      </c>
      <c r="B5" s="24" t="e">
        <f>VLOOKUP(V5,[1]Sheet1!$A$475:$U$482,2,FALSE)</f>
        <v>#N/A</v>
      </c>
      <c r="C5" s="15" t="e">
        <f>VLOOKUP(V5,[1]Sheet1!$A$475:$U$482,3,FALSE)/100</f>
        <v>#N/A</v>
      </c>
      <c r="D5" s="24" t="e">
        <f>VLOOKUP(V5,[1]Sheet1!$A$475:$U$482,4,FALSE)</f>
        <v>#N/A</v>
      </c>
      <c r="E5" s="15" t="e">
        <f>VLOOKUP(V5,[1]Sheet1!$A$475:$U$482,5,FALSE)/100</f>
        <v>#N/A</v>
      </c>
      <c r="F5" s="26" t="e">
        <f>VLOOKUP(V5,[1]Sheet1!$A$475:$U$482,6,FALSE)</f>
        <v>#N/A</v>
      </c>
      <c r="G5" s="14" t="e">
        <f>VLOOKUP(V5,[1]Sheet1!$A$475:$U$482,7,FALSE)/100</f>
        <v>#N/A</v>
      </c>
      <c r="H5" s="24" t="e">
        <f>VLOOKUP(V5,[1]Sheet1!$A$475:$U$482,8,FALSE)</f>
        <v>#N/A</v>
      </c>
      <c r="I5" s="15" t="e">
        <f>VLOOKUP(V5,[1]Sheet1!$A$475:$U$482,9,FALSE)/100</f>
        <v>#N/A</v>
      </c>
      <c r="J5" s="26" t="e">
        <f>VLOOKUP(V5,[1]Sheet1!$A$475:$U$482,10,FALSE)</f>
        <v>#N/A</v>
      </c>
      <c r="K5" s="14" t="e">
        <f>VLOOKUP(V5,[1]Sheet1!$A$475:$U$482,11,FALSE)/100</f>
        <v>#N/A</v>
      </c>
      <c r="L5" s="24" t="e">
        <f>VLOOKUP(V5,[1]Sheet1!$A$475:$U$482,12,FALSE)</f>
        <v>#N/A</v>
      </c>
      <c r="M5" s="15" t="e">
        <f>VLOOKUP(V5,[1]Sheet1!$A$475:$U$482,13,FALSE)/100</f>
        <v>#N/A</v>
      </c>
      <c r="N5" s="26" t="e">
        <f>VLOOKUP(V5,[1]Sheet1!$A$475:$U$482,14,FALSE)</f>
        <v>#N/A</v>
      </c>
      <c r="O5" s="14" t="e">
        <f>VLOOKUP(V5,[1]Sheet1!$A$475:$U$482,15,FALSE)/100</f>
        <v>#N/A</v>
      </c>
      <c r="P5" s="24" t="e">
        <f>VLOOKUP(V5,[1]Sheet1!$A$475:$U$482,16,FALSE)</f>
        <v>#N/A</v>
      </c>
      <c r="Q5" s="15" t="e">
        <f>VLOOKUP(V5,[1]Sheet1!$A$475:$U$482,17,FALSE)/100</f>
        <v>#N/A</v>
      </c>
      <c r="R5" s="26" t="e">
        <f>VLOOKUP(V5,[1]Sheet1!$A$475:$U$482,18,FALSE)</f>
        <v>#N/A</v>
      </c>
      <c r="S5" s="14" t="e">
        <f>VLOOKUP(V5,[1]Sheet1!$A$475:$U$482,19,FALSE)/100</f>
        <v>#N/A</v>
      </c>
      <c r="T5" s="24" t="e">
        <f>VLOOKUP(V5,[1]Sheet1!$A$475:$U$482,20,FALSE)</f>
        <v>#N/A</v>
      </c>
      <c r="U5" s="15" t="e">
        <f>VLOOKUP(V5,[1]Sheet1!$A$475:$U$482,21,FALSE)/100</f>
        <v>#N/A</v>
      </c>
      <c r="V5" s="67" t="s">
        <v>165</v>
      </c>
    </row>
    <row r="6" spans="1:22" ht="15" x14ac:dyDescent="0.25">
      <c r="A6" s="2" t="s">
        <v>78</v>
      </c>
      <c r="B6" s="22" t="e">
        <f>VLOOKUP(V6,[1]Sheet1!$A$475:$U$482,2,FALSE)</f>
        <v>#N/A</v>
      </c>
      <c r="C6" s="15" t="e">
        <f>VLOOKUP(V6,[1]Sheet1!$A$475:$U$482,3,FALSE)/100</f>
        <v>#N/A</v>
      </c>
      <c r="D6" s="22" t="e">
        <f>VLOOKUP(V6,[1]Sheet1!$A$475:$U$482,4,FALSE)</f>
        <v>#N/A</v>
      </c>
      <c r="E6" s="15" t="e">
        <f>VLOOKUP(V6,[1]Sheet1!$A$475:$U$482,5,FALSE)/100</f>
        <v>#N/A</v>
      </c>
      <c r="F6" s="27" t="e">
        <f>VLOOKUP(V6,[1]Sheet1!$A$475:$U$482,6,FALSE)</f>
        <v>#N/A</v>
      </c>
      <c r="G6" s="14" t="e">
        <f>VLOOKUP(V6,[1]Sheet1!$A$475:$U$482,7,FALSE)/100</f>
        <v>#N/A</v>
      </c>
      <c r="H6" s="22" t="e">
        <f>VLOOKUP(V6,[1]Sheet1!$A$475:$U$482,8,FALSE)</f>
        <v>#N/A</v>
      </c>
      <c r="I6" s="15" t="e">
        <f>VLOOKUP(V6,[1]Sheet1!$A$475:$U$482,9,FALSE)/100</f>
        <v>#N/A</v>
      </c>
      <c r="J6" s="27" t="e">
        <f>VLOOKUP(V6,[1]Sheet1!$A$475:$U$482,10,FALSE)</f>
        <v>#N/A</v>
      </c>
      <c r="K6" s="14" t="e">
        <f>VLOOKUP(V6,[1]Sheet1!$A$475:$U$482,11,FALSE)/100</f>
        <v>#N/A</v>
      </c>
      <c r="L6" s="22" t="e">
        <f>VLOOKUP(V6,[1]Sheet1!$A$475:$U$482,12,FALSE)</f>
        <v>#N/A</v>
      </c>
      <c r="M6" s="15" t="e">
        <f>VLOOKUP(V6,[1]Sheet1!$A$475:$U$482,13,FALSE)/100</f>
        <v>#N/A</v>
      </c>
      <c r="N6" s="27" t="e">
        <f>VLOOKUP(V6,[1]Sheet1!$A$475:$U$482,14,FALSE)</f>
        <v>#N/A</v>
      </c>
      <c r="O6" s="14" t="e">
        <f>VLOOKUP(V6,[1]Sheet1!$A$475:$U$482,15,FALSE)/100</f>
        <v>#N/A</v>
      </c>
      <c r="P6" s="22" t="e">
        <f>VLOOKUP(V6,[1]Sheet1!$A$475:$U$482,16,FALSE)</f>
        <v>#N/A</v>
      </c>
      <c r="Q6" s="15" t="e">
        <f>VLOOKUP(V6,[1]Sheet1!$A$475:$U$482,17,FALSE)/100</f>
        <v>#N/A</v>
      </c>
      <c r="R6" s="27" t="e">
        <f>VLOOKUP(V6,[1]Sheet1!$A$475:$U$482,18,FALSE)</f>
        <v>#N/A</v>
      </c>
      <c r="S6" s="14" t="e">
        <f>VLOOKUP(V6,[1]Sheet1!$A$475:$U$482,19,FALSE)/100</f>
        <v>#N/A</v>
      </c>
      <c r="T6" s="22" t="e">
        <f>VLOOKUP(V6,[1]Sheet1!$A$475:$U$482,20,FALSE)</f>
        <v>#N/A</v>
      </c>
      <c r="U6" s="15" t="e">
        <f>VLOOKUP(V6,[1]Sheet1!$A$475:$U$482,21,FALSE)/100</f>
        <v>#N/A</v>
      </c>
      <c r="V6" s="67" t="s">
        <v>166</v>
      </c>
    </row>
    <row r="7" spans="1:22" ht="15" x14ac:dyDescent="0.25">
      <c r="A7" s="2" t="s">
        <v>79</v>
      </c>
      <c r="B7" s="22" t="e">
        <f>VLOOKUP(V7,[1]Sheet1!$A$475:$U$482,2,FALSE)</f>
        <v>#N/A</v>
      </c>
      <c r="C7" s="15" t="e">
        <f>VLOOKUP(V7,[1]Sheet1!$A$475:$U$482,3,FALSE)/100</f>
        <v>#N/A</v>
      </c>
      <c r="D7" s="22" t="e">
        <f>VLOOKUP(V7,[1]Sheet1!$A$475:$U$482,4,FALSE)</f>
        <v>#N/A</v>
      </c>
      <c r="E7" s="15" t="e">
        <f>VLOOKUP(V7,[1]Sheet1!$A$475:$U$482,5,FALSE)/100</f>
        <v>#N/A</v>
      </c>
      <c r="F7" s="27" t="e">
        <f>VLOOKUP(V7,[1]Sheet1!$A$475:$U$482,6,FALSE)</f>
        <v>#N/A</v>
      </c>
      <c r="G7" s="14" t="e">
        <f>VLOOKUP(V7,[1]Sheet1!$A$475:$U$482,7,FALSE)/100</f>
        <v>#N/A</v>
      </c>
      <c r="H7" s="22" t="e">
        <f>VLOOKUP(V7,[1]Sheet1!$A$475:$U$482,8,FALSE)</f>
        <v>#N/A</v>
      </c>
      <c r="I7" s="15" t="e">
        <f>VLOOKUP(V7,[1]Sheet1!$A$475:$U$482,9,FALSE)/100</f>
        <v>#N/A</v>
      </c>
      <c r="J7" s="27" t="e">
        <f>VLOOKUP(V7,[1]Sheet1!$A$475:$U$482,10,FALSE)</f>
        <v>#N/A</v>
      </c>
      <c r="K7" s="14" t="e">
        <f>VLOOKUP(V7,[1]Sheet1!$A$475:$U$482,11,FALSE)/100</f>
        <v>#N/A</v>
      </c>
      <c r="L7" s="22" t="e">
        <f>VLOOKUP(V7,[1]Sheet1!$A$475:$U$482,12,FALSE)</f>
        <v>#N/A</v>
      </c>
      <c r="M7" s="15" t="e">
        <f>VLOOKUP(V7,[1]Sheet1!$A$475:$U$482,13,FALSE)/100</f>
        <v>#N/A</v>
      </c>
      <c r="N7" s="27" t="e">
        <f>VLOOKUP(V7,[1]Sheet1!$A$475:$U$482,14,FALSE)</f>
        <v>#N/A</v>
      </c>
      <c r="O7" s="14" t="e">
        <f>VLOOKUP(V7,[1]Sheet1!$A$475:$U$482,15,FALSE)/100</f>
        <v>#N/A</v>
      </c>
      <c r="P7" s="22" t="e">
        <f>VLOOKUP(V7,[1]Sheet1!$A$475:$U$482,16,FALSE)</f>
        <v>#N/A</v>
      </c>
      <c r="Q7" s="15" t="e">
        <f>VLOOKUP(V7,[1]Sheet1!$A$475:$U$482,17,FALSE)/100</f>
        <v>#N/A</v>
      </c>
      <c r="R7" s="27" t="e">
        <f>VLOOKUP(V7,[1]Sheet1!$A$475:$U$482,18,FALSE)</f>
        <v>#N/A</v>
      </c>
      <c r="S7" s="14" t="e">
        <f>VLOOKUP(V7,[1]Sheet1!$A$475:$U$482,19,FALSE)/100</f>
        <v>#N/A</v>
      </c>
      <c r="T7" s="22" t="e">
        <f>VLOOKUP(V7,[1]Sheet1!$A$475:$U$482,20,FALSE)</f>
        <v>#N/A</v>
      </c>
      <c r="U7" s="15" t="e">
        <f>VLOOKUP(V7,[1]Sheet1!$A$475:$U$482,21,FALSE)/100</f>
        <v>#N/A</v>
      </c>
      <c r="V7" s="67" t="s">
        <v>167</v>
      </c>
    </row>
    <row r="8" spans="1:22" ht="15" x14ac:dyDescent="0.25">
      <c r="A8" s="2" t="s">
        <v>80</v>
      </c>
      <c r="B8" s="22" t="e">
        <f>VLOOKUP(V8,[1]Sheet1!$A$475:$U$482,2,FALSE)</f>
        <v>#N/A</v>
      </c>
      <c r="C8" s="15" t="e">
        <f>VLOOKUP(V8,[1]Sheet1!$A$475:$U$482,3,FALSE)/100</f>
        <v>#N/A</v>
      </c>
      <c r="D8" s="22" t="e">
        <f>VLOOKUP(V8,[1]Sheet1!$A$475:$U$482,4,FALSE)</f>
        <v>#N/A</v>
      </c>
      <c r="E8" s="15" t="e">
        <f>VLOOKUP(V8,[1]Sheet1!$A$475:$U$482,5,FALSE)/100</f>
        <v>#N/A</v>
      </c>
      <c r="F8" s="27" t="e">
        <f>VLOOKUP(V8,[1]Sheet1!$A$475:$U$482,6,FALSE)</f>
        <v>#N/A</v>
      </c>
      <c r="G8" s="14" t="e">
        <f>VLOOKUP(V8,[1]Sheet1!$A$475:$U$482,7,FALSE)/100</f>
        <v>#N/A</v>
      </c>
      <c r="H8" s="22" t="e">
        <f>VLOOKUP(V8,[1]Sheet1!$A$475:$U$482,8,FALSE)</f>
        <v>#N/A</v>
      </c>
      <c r="I8" s="15" t="e">
        <f>VLOOKUP(V8,[1]Sheet1!$A$475:$U$482,9,FALSE)/100</f>
        <v>#N/A</v>
      </c>
      <c r="J8" s="27" t="e">
        <f>VLOOKUP(V8,[1]Sheet1!$A$475:$U$482,10,FALSE)</f>
        <v>#N/A</v>
      </c>
      <c r="K8" s="14" t="e">
        <f>VLOOKUP(V8,[1]Sheet1!$A$475:$U$482,11,FALSE)/100</f>
        <v>#N/A</v>
      </c>
      <c r="L8" s="22" t="e">
        <f>VLOOKUP(V8,[1]Sheet1!$A$475:$U$482,12,FALSE)</f>
        <v>#N/A</v>
      </c>
      <c r="M8" s="15" t="e">
        <f>VLOOKUP(V8,[1]Sheet1!$A$475:$U$482,13,FALSE)/100</f>
        <v>#N/A</v>
      </c>
      <c r="N8" s="27" t="e">
        <f>VLOOKUP(V8,[1]Sheet1!$A$475:$U$482,14,FALSE)</f>
        <v>#N/A</v>
      </c>
      <c r="O8" s="14" t="e">
        <f>VLOOKUP(V8,[1]Sheet1!$A$475:$U$482,15,FALSE)/100</f>
        <v>#N/A</v>
      </c>
      <c r="P8" s="22" t="e">
        <f>VLOOKUP(V8,[1]Sheet1!$A$475:$U$482,16,FALSE)</f>
        <v>#N/A</v>
      </c>
      <c r="Q8" s="15" t="e">
        <f>VLOOKUP(V8,[1]Sheet1!$A$475:$U$482,17,FALSE)/100</f>
        <v>#N/A</v>
      </c>
      <c r="R8" s="27" t="e">
        <f>VLOOKUP(V8,[1]Sheet1!$A$475:$U$482,18,FALSE)</f>
        <v>#N/A</v>
      </c>
      <c r="S8" s="14" t="e">
        <f>VLOOKUP(V8,[1]Sheet1!$A$475:$U$482,19,FALSE)/100</f>
        <v>#N/A</v>
      </c>
      <c r="T8" s="22" t="e">
        <f>VLOOKUP(V8,[1]Sheet1!$A$475:$U$482,20,FALSE)</f>
        <v>#N/A</v>
      </c>
      <c r="U8" s="15" t="e">
        <f>VLOOKUP(V8,[1]Sheet1!$A$475:$U$482,21,FALSE)/100</f>
        <v>#N/A</v>
      </c>
      <c r="V8" s="67" t="s">
        <v>168</v>
      </c>
    </row>
    <row r="9" spans="1:22" ht="15" x14ac:dyDescent="0.25">
      <c r="A9" s="2" t="s">
        <v>81</v>
      </c>
      <c r="B9" s="22" t="e">
        <f>VLOOKUP(V9,[1]Sheet1!$A$475:$U$482,2,FALSE)</f>
        <v>#N/A</v>
      </c>
      <c r="C9" s="15" t="e">
        <f>VLOOKUP(V9,[1]Sheet1!$A$475:$U$482,3,FALSE)/100</f>
        <v>#N/A</v>
      </c>
      <c r="D9" s="22" t="e">
        <f>VLOOKUP(V9,[1]Sheet1!$A$475:$U$482,4,FALSE)</f>
        <v>#N/A</v>
      </c>
      <c r="E9" s="15" t="e">
        <f>VLOOKUP(V9,[1]Sheet1!$A$475:$U$482,5,FALSE)/100</f>
        <v>#N/A</v>
      </c>
      <c r="F9" s="27" t="e">
        <f>VLOOKUP(V9,[1]Sheet1!$A$475:$U$482,6,FALSE)</f>
        <v>#N/A</v>
      </c>
      <c r="G9" s="14" t="e">
        <f>VLOOKUP(V9,[1]Sheet1!$A$475:$U$482,7,FALSE)/100</f>
        <v>#N/A</v>
      </c>
      <c r="H9" s="22" t="e">
        <f>VLOOKUP(V9,[1]Sheet1!$A$475:$U$482,8,FALSE)</f>
        <v>#N/A</v>
      </c>
      <c r="I9" s="15" t="e">
        <f>VLOOKUP(V9,[1]Sheet1!$A$475:$U$482,9,FALSE)/100</f>
        <v>#N/A</v>
      </c>
      <c r="J9" s="27" t="e">
        <f>VLOOKUP(V9,[1]Sheet1!$A$475:$U$482,10,FALSE)</f>
        <v>#N/A</v>
      </c>
      <c r="K9" s="14" t="e">
        <f>VLOOKUP(V9,[1]Sheet1!$A$475:$U$482,11,FALSE)/100</f>
        <v>#N/A</v>
      </c>
      <c r="L9" s="22" t="e">
        <f>VLOOKUP(V9,[1]Sheet1!$A$475:$U$482,12,FALSE)</f>
        <v>#N/A</v>
      </c>
      <c r="M9" s="15" t="e">
        <f>VLOOKUP(V9,[1]Sheet1!$A$475:$U$482,13,FALSE)/100</f>
        <v>#N/A</v>
      </c>
      <c r="N9" s="27" t="e">
        <f>VLOOKUP(V9,[1]Sheet1!$A$475:$U$482,14,FALSE)</f>
        <v>#N/A</v>
      </c>
      <c r="O9" s="14" t="e">
        <f>VLOOKUP(V9,[1]Sheet1!$A$475:$U$482,15,FALSE)/100</f>
        <v>#N/A</v>
      </c>
      <c r="P9" s="22" t="e">
        <f>VLOOKUP(V9,[1]Sheet1!$A$475:$U$482,16,FALSE)</f>
        <v>#N/A</v>
      </c>
      <c r="Q9" s="15" t="e">
        <f>VLOOKUP(V9,[1]Sheet1!$A$475:$U$482,17,FALSE)/100</f>
        <v>#N/A</v>
      </c>
      <c r="R9" s="27" t="e">
        <f>VLOOKUP(V9,[1]Sheet1!$A$475:$U$482,18,FALSE)</f>
        <v>#N/A</v>
      </c>
      <c r="S9" s="14" t="e">
        <f>VLOOKUP(V9,[1]Sheet1!$A$475:$U$482,19,FALSE)/100</f>
        <v>#N/A</v>
      </c>
      <c r="T9" s="22" t="e">
        <f>VLOOKUP(V9,[1]Sheet1!$A$475:$U$482,20,FALSE)</f>
        <v>#N/A</v>
      </c>
      <c r="U9" s="15" t="e">
        <f>VLOOKUP(V9,[1]Sheet1!$A$475:$U$482,21,FALSE)/100</f>
        <v>#N/A</v>
      </c>
      <c r="V9" s="67" t="s">
        <v>169</v>
      </c>
    </row>
    <row r="10" spans="1:22" ht="15" x14ac:dyDescent="0.25">
      <c r="A10" s="2" t="s">
        <v>82</v>
      </c>
      <c r="B10" s="22" t="e">
        <f>VLOOKUP(V10,[1]Sheet1!$A$475:$U$482,2,FALSE)</f>
        <v>#N/A</v>
      </c>
      <c r="C10" s="15" t="e">
        <f>VLOOKUP(V10,[1]Sheet1!$A$475:$U$482,3,FALSE)/100</f>
        <v>#N/A</v>
      </c>
      <c r="D10" s="22" t="e">
        <f>VLOOKUP(V10,[1]Sheet1!$A$475:$U$482,4,FALSE)</f>
        <v>#N/A</v>
      </c>
      <c r="E10" s="15" t="e">
        <f>VLOOKUP(V10,[1]Sheet1!$A$475:$U$482,5,FALSE)/100</f>
        <v>#N/A</v>
      </c>
      <c r="F10" s="27" t="e">
        <f>VLOOKUP(V10,[1]Sheet1!$A$475:$U$482,6,FALSE)</f>
        <v>#N/A</v>
      </c>
      <c r="G10" s="14" t="e">
        <f>VLOOKUP(V10,[1]Sheet1!$A$475:$U$482,7,FALSE)/100</f>
        <v>#N/A</v>
      </c>
      <c r="H10" s="22" t="e">
        <f>VLOOKUP(V10,[1]Sheet1!$A$475:$U$482,8,FALSE)</f>
        <v>#N/A</v>
      </c>
      <c r="I10" s="15" t="e">
        <f>VLOOKUP(V10,[1]Sheet1!$A$475:$U$482,9,FALSE)/100</f>
        <v>#N/A</v>
      </c>
      <c r="J10" s="27" t="e">
        <f>VLOOKUP(V10,[1]Sheet1!$A$475:$U$482,10,FALSE)</f>
        <v>#N/A</v>
      </c>
      <c r="K10" s="14" t="e">
        <f>VLOOKUP(V10,[1]Sheet1!$A$475:$U$482,11,FALSE)/100</f>
        <v>#N/A</v>
      </c>
      <c r="L10" s="22" t="e">
        <f>VLOOKUP(V10,[1]Sheet1!$A$475:$U$482,12,FALSE)</f>
        <v>#N/A</v>
      </c>
      <c r="M10" s="15" t="e">
        <f>VLOOKUP(V10,[1]Sheet1!$A$475:$U$482,13,FALSE)/100</f>
        <v>#N/A</v>
      </c>
      <c r="N10" s="27" t="e">
        <f>VLOOKUP(V10,[1]Sheet1!$A$475:$U$482,14,FALSE)</f>
        <v>#N/A</v>
      </c>
      <c r="O10" s="14" t="e">
        <f>VLOOKUP(V10,[1]Sheet1!$A$475:$U$482,15,FALSE)/100</f>
        <v>#N/A</v>
      </c>
      <c r="P10" s="22" t="e">
        <f>VLOOKUP(V10,[1]Sheet1!$A$475:$U$482,16,FALSE)</f>
        <v>#N/A</v>
      </c>
      <c r="Q10" s="15" t="e">
        <f>VLOOKUP(V10,[1]Sheet1!$A$475:$U$482,17,FALSE)/100</f>
        <v>#N/A</v>
      </c>
      <c r="R10" s="27" t="e">
        <f>VLOOKUP(V10,[1]Sheet1!$A$475:$U$482,18,FALSE)</f>
        <v>#N/A</v>
      </c>
      <c r="S10" s="14" t="e">
        <f>VLOOKUP(V10,[1]Sheet1!$A$475:$U$482,19,FALSE)/100</f>
        <v>#N/A</v>
      </c>
      <c r="T10" s="22" t="e">
        <f>VLOOKUP(V10,[1]Sheet1!$A$475:$U$482,20,FALSE)</f>
        <v>#N/A</v>
      </c>
      <c r="U10" s="15" t="e">
        <f>VLOOKUP(V10,[1]Sheet1!$A$475:$U$482,21,FALSE)/100</f>
        <v>#N/A</v>
      </c>
      <c r="V10" s="67" t="s">
        <v>170</v>
      </c>
    </row>
    <row r="11" spans="1:22" ht="15.75" thickBot="1" x14ac:dyDescent="0.3">
      <c r="A11" s="3" t="s">
        <v>83</v>
      </c>
      <c r="B11" s="25" t="e">
        <f>VLOOKUP(V11,[1]Sheet1!$A$475:$U$482,2,FALSE)</f>
        <v>#N/A</v>
      </c>
      <c r="C11" s="19" t="e">
        <f>VLOOKUP(V11,[1]Sheet1!$A$475:$U$482,3,FALSE)/100</f>
        <v>#N/A</v>
      </c>
      <c r="D11" s="25" t="e">
        <f>VLOOKUP(V11,[1]Sheet1!$A$475:$U$482,4,FALSE)</f>
        <v>#N/A</v>
      </c>
      <c r="E11" s="19" t="e">
        <f>VLOOKUP(V11,[1]Sheet1!$A$475:$U$482,5,FALSE)/100</f>
        <v>#N/A</v>
      </c>
      <c r="F11" s="28" t="e">
        <f>VLOOKUP(V11,[1]Sheet1!$A$475:$U$482,6,FALSE)</f>
        <v>#N/A</v>
      </c>
      <c r="G11" s="18" t="e">
        <f>VLOOKUP(V11,[1]Sheet1!$A$475:$U$482,7,FALSE)/100</f>
        <v>#N/A</v>
      </c>
      <c r="H11" s="25" t="e">
        <f>VLOOKUP(V11,[1]Sheet1!$A$475:$U$482,8,FALSE)</f>
        <v>#N/A</v>
      </c>
      <c r="I11" s="19" t="e">
        <f>VLOOKUP(V11,[1]Sheet1!$A$475:$U$482,9,FALSE)/100</f>
        <v>#N/A</v>
      </c>
      <c r="J11" s="28" t="e">
        <f>VLOOKUP(V11,[1]Sheet1!$A$475:$U$482,10,FALSE)</f>
        <v>#N/A</v>
      </c>
      <c r="K11" s="18" t="e">
        <f>VLOOKUP(V11,[1]Sheet1!$A$475:$U$482,11,FALSE)/100</f>
        <v>#N/A</v>
      </c>
      <c r="L11" s="25" t="e">
        <f>VLOOKUP(V11,[1]Sheet1!$A$475:$U$482,12,FALSE)</f>
        <v>#N/A</v>
      </c>
      <c r="M11" s="19" t="e">
        <f>VLOOKUP(V11,[1]Sheet1!$A$475:$U$482,13,FALSE)/100</f>
        <v>#N/A</v>
      </c>
      <c r="N11" s="28" t="e">
        <f>VLOOKUP(V11,[1]Sheet1!$A$475:$U$482,14,FALSE)</f>
        <v>#N/A</v>
      </c>
      <c r="O11" s="18" t="e">
        <f>VLOOKUP(V11,[1]Sheet1!$A$475:$U$482,15,FALSE)/100</f>
        <v>#N/A</v>
      </c>
      <c r="P11" s="25" t="e">
        <f>VLOOKUP(V11,[1]Sheet1!$A$475:$U$482,16,FALSE)</f>
        <v>#N/A</v>
      </c>
      <c r="Q11" s="19" t="e">
        <f>VLOOKUP(V11,[1]Sheet1!$A$475:$U$482,17,FALSE)/100</f>
        <v>#N/A</v>
      </c>
      <c r="R11" s="28" t="e">
        <f>VLOOKUP(V11,[1]Sheet1!$A$475:$U$482,18,FALSE)</f>
        <v>#N/A</v>
      </c>
      <c r="S11" s="18" t="e">
        <f>VLOOKUP(V11,[1]Sheet1!$A$475:$U$482,19,FALSE)/100</f>
        <v>#N/A</v>
      </c>
      <c r="T11" s="25" t="e">
        <f>VLOOKUP(V11,[1]Sheet1!$A$475:$U$482,20,FALSE)</f>
        <v>#N/A</v>
      </c>
      <c r="U11" s="19" t="e">
        <f>VLOOKUP(V11,[1]Sheet1!$A$475:$U$482,21,FALSE)/100</f>
        <v>#N/A</v>
      </c>
      <c r="V11" s="67" t="s">
        <v>171</v>
      </c>
    </row>
    <row r="12" spans="1:22" ht="15.75" thickBot="1" x14ac:dyDescent="0.3">
      <c r="A12" s="6" t="s">
        <v>54</v>
      </c>
      <c r="B12" s="23">
        <f>VLOOKUP(V12,[1]Sheet1!$A$475:$U$482,2,FALSE)</f>
        <v>11452</v>
      </c>
      <c r="C12" s="8">
        <f>VLOOKUP(V12,[1]Sheet1!$A$475:$U$482,3,FALSE)/100</f>
        <v>1</v>
      </c>
      <c r="D12" s="23">
        <f>VLOOKUP(V12,[1]Sheet1!$A$475:$U$482,4,FALSE)</f>
        <v>11452</v>
      </c>
      <c r="E12" s="8">
        <f>VLOOKUP(V12,[1]Sheet1!$A$475:$U$482,5,FALSE)/100</f>
        <v>1</v>
      </c>
      <c r="F12" s="29">
        <f>VLOOKUP(V12,[1]Sheet1!$A$475:$U$482,6,FALSE)</f>
        <v>0</v>
      </c>
      <c r="G12" s="7">
        <f>VLOOKUP(V12,[1]Sheet1!$A$475:$U$482,7,FALSE)/100</f>
        <v>0</v>
      </c>
      <c r="H12" s="23">
        <f>VLOOKUP(V12,[1]Sheet1!$A$475:$U$482,8,FALSE)</f>
        <v>0</v>
      </c>
      <c r="I12" s="8">
        <f>VLOOKUP(V12,[1]Sheet1!$A$475:$U$482,9,FALSE)/100</f>
        <v>0</v>
      </c>
      <c r="J12" s="29">
        <f>VLOOKUP(V12,[1]Sheet1!$A$475:$U$482,10,FALSE)</f>
        <v>0</v>
      </c>
      <c r="K12" s="7">
        <f>VLOOKUP(V12,[1]Sheet1!$A$475:$U$482,11,FALSE)/100</f>
        <v>0</v>
      </c>
      <c r="L12" s="23">
        <f>VLOOKUP(V12,[1]Sheet1!$A$475:$U$482,12,FALSE)</f>
        <v>0</v>
      </c>
      <c r="M12" s="8">
        <f>VLOOKUP(V12,[1]Sheet1!$A$475:$U$482,13,FALSE)/100</f>
        <v>0</v>
      </c>
      <c r="N12" s="29">
        <f>VLOOKUP(V12,[1]Sheet1!$A$475:$U$482,14,FALSE)</f>
        <v>0</v>
      </c>
      <c r="O12" s="7">
        <f>VLOOKUP(V12,[1]Sheet1!$A$475:$U$482,15,FALSE)/100</f>
        <v>0</v>
      </c>
      <c r="P12" s="23">
        <f>VLOOKUP(V12,[1]Sheet1!$A$475:$U$482,16,FALSE)</f>
        <v>0</v>
      </c>
      <c r="Q12" s="8">
        <f>VLOOKUP(V12,[1]Sheet1!$A$475:$U$482,17,FALSE)/100</f>
        <v>0</v>
      </c>
      <c r="R12" s="29">
        <f>VLOOKUP(V12,[1]Sheet1!$A$475:$U$482,18,FALSE)</f>
        <v>0</v>
      </c>
      <c r="S12" s="7">
        <f>VLOOKUP(V12,[1]Sheet1!$A$475:$U$482,19,FALSE)/100</f>
        <v>0</v>
      </c>
      <c r="T12" s="23">
        <f>VLOOKUP(V12,[1]Sheet1!$A$475:$U$482,20,FALSE)</f>
        <v>0</v>
      </c>
      <c r="U12" s="8">
        <f>VLOOKUP(V12,[1]Sheet1!$A$475:$U$482,21,FALSE)/100</f>
        <v>0</v>
      </c>
      <c r="V12" s="68" t="s">
        <v>54</v>
      </c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P20"/>
  <sheetViews>
    <sheetView topLeftCell="L10" zoomScaleNormal="100" workbookViewId="0">
      <selection activeCell="C7" sqref="C7:O19"/>
    </sheetView>
  </sheetViews>
  <sheetFormatPr defaultColWidth="9.109375" defaultRowHeight="14.4" x14ac:dyDescent="0.3"/>
  <cols>
    <col min="1" max="1" width="2.6640625" style="81" customWidth="1"/>
    <col min="2" max="2" width="15.6640625" style="81" customWidth="1"/>
    <col min="3" max="15" width="12.109375" style="81" customWidth="1"/>
    <col min="16" max="16384" width="9.109375" style="81"/>
  </cols>
  <sheetData>
    <row r="1" spans="2:16" ht="15.75" thickBot="1" x14ac:dyDescent="0.3"/>
    <row r="2" spans="2:16" ht="25.2" customHeight="1" thickTop="1" thickBot="1" x14ac:dyDescent="0.35">
      <c r="B2" s="361" t="s">
        <v>237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3"/>
    </row>
    <row r="3" spans="2:16" ht="25.2" customHeight="1" thickTop="1" thickBot="1" x14ac:dyDescent="0.35">
      <c r="B3" s="310" t="s">
        <v>287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2"/>
    </row>
    <row r="4" spans="2:16" ht="25.2" customHeight="1" thickTop="1" x14ac:dyDescent="0.3">
      <c r="B4" s="313" t="s">
        <v>89</v>
      </c>
      <c r="C4" s="365">
        <v>2014</v>
      </c>
      <c r="D4" s="366"/>
      <c r="E4" s="369">
        <v>2015</v>
      </c>
      <c r="F4" s="366"/>
      <c r="G4" s="369">
        <v>2016</v>
      </c>
      <c r="H4" s="366"/>
      <c r="I4" s="373">
        <v>2017</v>
      </c>
      <c r="J4" s="373"/>
      <c r="K4" s="369">
        <v>2018</v>
      </c>
      <c r="L4" s="373"/>
      <c r="M4" s="369">
        <v>2019</v>
      </c>
      <c r="N4" s="371"/>
      <c r="O4" s="334" t="s">
        <v>273</v>
      </c>
    </row>
    <row r="5" spans="2:16" ht="25.2" customHeight="1" thickBot="1" x14ac:dyDescent="0.35">
      <c r="B5" s="314"/>
      <c r="C5" s="367">
        <v>2014</v>
      </c>
      <c r="D5" s="368"/>
      <c r="E5" s="370">
        <v>2015</v>
      </c>
      <c r="F5" s="368"/>
      <c r="G5" s="370">
        <v>2016</v>
      </c>
      <c r="H5" s="368"/>
      <c r="I5" s="386">
        <v>2017</v>
      </c>
      <c r="J5" s="386"/>
      <c r="K5" s="370">
        <v>2017</v>
      </c>
      <c r="L5" s="386"/>
      <c r="M5" s="370">
        <v>2017</v>
      </c>
      <c r="N5" s="372"/>
      <c r="O5" s="335"/>
    </row>
    <row r="6" spans="2:16" ht="25.2" customHeight="1" thickTop="1" thickBot="1" x14ac:dyDescent="0.35">
      <c r="B6" s="364"/>
      <c r="C6" s="172" t="s">
        <v>5</v>
      </c>
      <c r="D6" s="173" t="s">
        <v>6</v>
      </c>
      <c r="E6" s="174" t="s">
        <v>5</v>
      </c>
      <c r="F6" s="173" t="s">
        <v>6</v>
      </c>
      <c r="G6" s="174" t="s">
        <v>5</v>
      </c>
      <c r="H6" s="173" t="s">
        <v>6</v>
      </c>
      <c r="I6" s="174" t="s">
        <v>5</v>
      </c>
      <c r="J6" s="278" t="s">
        <v>6</v>
      </c>
      <c r="K6" s="174" t="s">
        <v>5</v>
      </c>
      <c r="L6" s="278" t="s">
        <v>6</v>
      </c>
      <c r="M6" s="174" t="s">
        <v>5</v>
      </c>
      <c r="N6" s="279" t="s">
        <v>6</v>
      </c>
      <c r="O6" s="336"/>
    </row>
    <row r="7" spans="2:16" ht="20.100000000000001" customHeight="1" thickTop="1" x14ac:dyDescent="0.25">
      <c r="B7" s="190" t="s">
        <v>90</v>
      </c>
      <c r="C7" s="148">
        <v>1064</v>
      </c>
      <c r="D7" s="175">
        <v>0.11696163570407826</v>
      </c>
      <c r="E7" s="149">
        <v>1116</v>
      </c>
      <c r="F7" s="175">
        <v>0.11759747102212856</v>
      </c>
      <c r="G7" s="149">
        <v>1145</v>
      </c>
      <c r="H7" s="175">
        <v>0.1170278004905969</v>
      </c>
      <c r="I7" s="149">
        <v>1557</v>
      </c>
      <c r="J7" s="176">
        <v>0.14648602878916173</v>
      </c>
      <c r="K7" s="149">
        <v>951</v>
      </c>
      <c r="L7" s="176">
        <v>9.0142180094786736E-2</v>
      </c>
      <c r="M7" s="149">
        <v>2046</v>
      </c>
      <c r="N7" s="176">
        <v>0.17865874956339503</v>
      </c>
      <c r="O7" s="166">
        <v>1.1514195583596214</v>
      </c>
      <c r="P7" s="84"/>
    </row>
    <row r="8" spans="2:16" ht="20.100000000000001" customHeight="1" x14ac:dyDescent="0.3">
      <c r="B8" s="190" t="s">
        <v>91</v>
      </c>
      <c r="C8" s="148">
        <v>796</v>
      </c>
      <c r="D8" s="175">
        <v>8.7501374079366825E-2</v>
      </c>
      <c r="E8" s="149">
        <v>978</v>
      </c>
      <c r="F8" s="175">
        <v>0.10305584826132771</v>
      </c>
      <c r="G8" s="149">
        <v>996</v>
      </c>
      <c r="H8" s="175">
        <v>0.10179885527391661</v>
      </c>
      <c r="I8" s="149">
        <v>830</v>
      </c>
      <c r="J8" s="176">
        <v>7.8088249129739398E-2</v>
      </c>
      <c r="K8" s="149">
        <v>976</v>
      </c>
      <c r="L8" s="176">
        <v>9.2511848341232231E-2</v>
      </c>
      <c r="M8" s="149">
        <v>955</v>
      </c>
      <c r="N8" s="176">
        <v>8.3391547327977641E-2</v>
      </c>
      <c r="O8" s="166">
        <v>-2.151639344262295E-2</v>
      </c>
      <c r="P8" s="84"/>
    </row>
    <row r="9" spans="2:16" ht="20.100000000000001" customHeight="1" x14ac:dyDescent="0.25">
      <c r="B9" s="190" t="s">
        <v>92</v>
      </c>
      <c r="C9" s="148">
        <v>738</v>
      </c>
      <c r="D9" s="175">
        <v>8.1125645817302403E-2</v>
      </c>
      <c r="E9" s="149">
        <v>878</v>
      </c>
      <c r="F9" s="175">
        <v>9.2518440463645948E-2</v>
      </c>
      <c r="G9" s="149">
        <v>742</v>
      </c>
      <c r="H9" s="175">
        <v>7.5838103025347506E-2</v>
      </c>
      <c r="I9" s="149">
        <v>849</v>
      </c>
      <c r="J9" s="176">
        <v>7.9875811459215351E-2</v>
      </c>
      <c r="K9" s="149">
        <v>1372</v>
      </c>
      <c r="L9" s="176">
        <v>0.1300473933649289</v>
      </c>
      <c r="M9" s="149">
        <v>778</v>
      </c>
      <c r="N9" s="176">
        <v>6.7935731749912673E-2</v>
      </c>
      <c r="O9" s="166">
        <v>-0.43294460641399418</v>
      </c>
      <c r="P9" s="84"/>
    </row>
    <row r="10" spans="2:16" ht="20.100000000000001" customHeight="1" x14ac:dyDescent="0.25">
      <c r="B10" s="190" t="s">
        <v>93</v>
      </c>
      <c r="C10" s="148">
        <v>624</v>
      </c>
      <c r="D10" s="175">
        <v>6.8594041991865445E-2</v>
      </c>
      <c r="E10" s="149">
        <v>599</v>
      </c>
      <c r="F10" s="175">
        <v>6.3119072708113802E-2</v>
      </c>
      <c r="G10" s="149">
        <v>760</v>
      </c>
      <c r="H10" s="175">
        <v>7.76778413736713E-2</v>
      </c>
      <c r="I10" s="149">
        <v>601</v>
      </c>
      <c r="J10" s="176">
        <v>5.6543418948160701E-2</v>
      </c>
      <c r="K10" s="149">
        <v>660</v>
      </c>
      <c r="L10" s="176">
        <v>6.2559241706161131E-2</v>
      </c>
      <c r="M10" s="149">
        <v>660</v>
      </c>
      <c r="N10" s="176">
        <v>5.763185469786937E-2</v>
      </c>
      <c r="O10" s="166">
        <v>0</v>
      </c>
      <c r="P10" s="84"/>
    </row>
    <row r="11" spans="2:16" ht="20.100000000000001" customHeight="1" x14ac:dyDescent="0.25">
      <c r="B11" s="190" t="s">
        <v>94</v>
      </c>
      <c r="C11" s="148">
        <v>744</v>
      </c>
      <c r="D11" s="175">
        <v>8.1785203913378041E-2</v>
      </c>
      <c r="E11" s="149">
        <v>701</v>
      </c>
      <c r="F11" s="175">
        <v>7.3867228661749204E-2</v>
      </c>
      <c r="G11" s="149">
        <v>797</v>
      </c>
      <c r="H11" s="175">
        <v>8.1459525756336873E-2</v>
      </c>
      <c r="I11" s="149">
        <v>887</v>
      </c>
      <c r="J11" s="176">
        <v>8.3450936118167285E-2</v>
      </c>
      <c r="K11" s="149">
        <v>862</v>
      </c>
      <c r="L11" s="176">
        <v>8.1706161137440753E-2</v>
      </c>
      <c r="M11" s="149">
        <v>848</v>
      </c>
      <c r="N11" s="176">
        <v>7.4048201187565485E-2</v>
      </c>
      <c r="O11" s="166">
        <v>-1.6241299303944315E-2</v>
      </c>
      <c r="P11" s="84"/>
    </row>
    <row r="12" spans="2:16" ht="20.100000000000001" customHeight="1" x14ac:dyDescent="0.25">
      <c r="B12" s="190" t="s">
        <v>95</v>
      </c>
      <c r="C12" s="148">
        <v>735</v>
      </c>
      <c r="D12" s="175">
        <v>8.079586676926459E-2</v>
      </c>
      <c r="E12" s="149">
        <v>835</v>
      </c>
      <c r="F12" s="175">
        <v>8.7987355110642776E-2</v>
      </c>
      <c r="G12" s="149">
        <v>846</v>
      </c>
      <c r="H12" s="175">
        <v>8.6467702371218313E-2</v>
      </c>
      <c r="I12" s="149">
        <v>855</v>
      </c>
      <c r="J12" s="176">
        <v>8.0440304826418285E-2</v>
      </c>
      <c r="K12" s="149">
        <v>810</v>
      </c>
      <c r="L12" s="176">
        <v>7.6777251184834125E-2</v>
      </c>
      <c r="M12" s="149">
        <v>800</v>
      </c>
      <c r="N12" s="176">
        <v>6.9856793573174994E-2</v>
      </c>
      <c r="O12" s="166">
        <v>-1.2345679012345678E-2</v>
      </c>
      <c r="P12" s="84"/>
    </row>
    <row r="13" spans="2:16" ht="20.100000000000001" customHeight="1" x14ac:dyDescent="0.25">
      <c r="B13" s="190" t="s">
        <v>96</v>
      </c>
      <c r="C13" s="148">
        <v>476</v>
      </c>
      <c r="D13" s="175">
        <v>5.232494228866659E-2</v>
      </c>
      <c r="E13" s="149">
        <v>453</v>
      </c>
      <c r="F13" s="175">
        <v>4.7734457323498417E-2</v>
      </c>
      <c r="G13" s="149">
        <v>369</v>
      </c>
      <c r="H13" s="175">
        <v>3.7714636140637775E-2</v>
      </c>
      <c r="I13" s="149">
        <v>431</v>
      </c>
      <c r="J13" s="176">
        <v>4.0549440210744192E-2</v>
      </c>
      <c r="K13" s="149">
        <v>513</v>
      </c>
      <c r="L13" s="176">
        <v>4.862559241706161E-2</v>
      </c>
      <c r="M13" s="149">
        <v>497</v>
      </c>
      <c r="N13" s="176">
        <v>4.3398533007334962E-2</v>
      </c>
      <c r="O13" s="166">
        <v>-3.1189083820662766E-2</v>
      </c>
      <c r="P13" s="84"/>
    </row>
    <row r="14" spans="2:16" ht="20.100000000000001" customHeight="1" x14ac:dyDescent="0.3">
      <c r="B14" s="190" t="s">
        <v>97</v>
      </c>
      <c r="C14" s="148">
        <v>428</v>
      </c>
      <c r="D14" s="175">
        <v>4.7048477520061562E-2</v>
      </c>
      <c r="E14" s="149">
        <v>497</v>
      </c>
      <c r="F14" s="175">
        <v>5.23709167544784E-2</v>
      </c>
      <c r="G14" s="149">
        <v>522</v>
      </c>
      <c r="H14" s="175">
        <v>5.3352412101390023E-2</v>
      </c>
      <c r="I14" s="149">
        <v>530</v>
      </c>
      <c r="J14" s="176">
        <v>4.9863580769592623E-2</v>
      </c>
      <c r="K14" s="149">
        <v>528</v>
      </c>
      <c r="L14" s="176">
        <v>5.0047393364928909E-2</v>
      </c>
      <c r="M14" s="149">
        <v>527</v>
      </c>
      <c r="N14" s="176">
        <v>4.6018162766329022E-2</v>
      </c>
      <c r="O14" s="166">
        <v>-1.893939393939394E-3</v>
      </c>
      <c r="P14" s="84"/>
    </row>
    <row r="15" spans="2:16" ht="20.100000000000001" customHeight="1" x14ac:dyDescent="0.25">
      <c r="B15" s="190" t="s">
        <v>98</v>
      </c>
      <c r="C15" s="148">
        <v>831</v>
      </c>
      <c r="D15" s="175">
        <v>9.1348796306474661E-2</v>
      </c>
      <c r="E15" s="149">
        <v>962</v>
      </c>
      <c r="F15" s="175">
        <v>0.10136986301369863</v>
      </c>
      <c r="G15" s="149">
        <v>894</v>
      </c>
      <c r="H15" s="175">
        <v>9.1373671300081769E-2</v>
      </c>
      <c r="I15" s="149">
        <v>862</v>
      </c>
      <c r="J15" s="176">
        <v>8.1098880421488384E-2</v>
      </c>
      <c r="K15" s="149">
        <v>962</v>
      </c>
      <c r="L15" s="176">
        <v>9.1184834123222744E-2</v>
      </c>
      <c r="M15" s="149">
        <v>977</v>
      </c>
      <c r="N15" s="176">
        <v>8.5312609151239963E-2</v>
      </c>
      <c r="O15" s="166">
        <v>1.5592515592515593E-2</v>
      </c>
      <c r="P15" s="84"/>
    </row>
    <row r="16" spans="2:16" ht="20.100000000000001" customHeight="1" x14ac:dyDescent="0.25">
      <c r="B16" s="190" t="s">
        <v>99</v>
      </c>
      <c r="C16" s="148">
        <v>866</v>
      </c>
      <c r="D16" s="175">
        <v>9.5196218533582497E-2</v>
      </c>
      <c r="E16" s="149">
        <v>943</v>
      </c>
      <c r="F16" s="175">
        <v>9.9367755532139099E-2</v>
      </c>
      <c r="G16" s="149">
        <v>913</v>
      </c>
      <c r="H16" s="175">
        <v>9.3315617334423548E-2</v>
      </c>
      <c r="I16" s="149">
        <v>1074</v>
      </c>
      <c r="J16" s="176">
        <v>0.10104431272932542</v>
      </c>
      <c r="K16" s="149">
        <v>1078</v>
      </c>
      <c r="L16" s="176">
        <v>0.10218009478672986</v>
      </c>
      <c r="M16" s="149">
        <v>1153</v>
      </c>
      <c r="N16" s="176">
        <v>0.10068110373733846</v>
      </c>
      <c r="O16" s="166">
        <v>6.957328385899815E-2</v>
      </c>
      <c r="P16" s="84"/>
    </row>
    <row r="17" spans="2:16" ht="20.100000000000001" customHeight="1" x14ac:dyDescent="0.25">
      <c r="B17" s="190" t="s">
        <v>100</v>
      </c>
      <c r="C17" s="148">
        <v>788</v>
      </c>
      <c r="D17" s="175">
        <v>8.6621963284599313E-2</v>
      </c>
      <c r="E17" s="149">
        <v>875</v>
      </c>
      <c r="F17" s="175">
        <v>9.2202318229715488E-2</v>
      </c>
      <c r="G17" s="149">
        <v>869</v>
      </c>
      <c r="H17" s="175">
        <v>8.8818479149632049E-2</v>
      </c>
      <c r="I17" s="149">
        <v>1120</v>
      </c>
      <c r="J17" s="176">
        <v>0.10537209521121461</v>
      </c>
      <c r="K17" s="149">
        <v>1060</v>
      </c>
      <c r="L17" s="176">
        <v>0.1004739336492891</v>
      </c>
      <c r="M17" s="149">
        <v>1034</v>
      </c>
      <c r="N17" s="176">
        <v>9.0289905693328676E-2</v>
      </c>
      <c r="O17" s="166">
        <v>-2.4528301886792454E-2</v>
      </c>
      <c r="P17" s="84"/>
    </row>
    <row r="18" spans="2:16" ht="20.100000000000001" customHeight="1" thickBot="1" x14ac:dyDescent="0.35">
      <c r="B18" s="190" t="s">
        <v>101</v>
      </c>
      <c r="C18" s="148">
        <v>1007</v>
      </c>
      <c r="D18" s="175">
        <v>0.11069583379135979</v>
      </c>
      <c r="E18" s="149">
        <v>653</v>
      </c>
      <c r="F18" s="175">
        <v>6.8809272918861963E-2</v>
      </c>
      <c r="G18" s="149">
        <v>931</v>
      </c>
      <c r="H18" s="175">
        <v>9.5155355682747342E-2</v>
      </c>
      <c r="I18" s="149">
        <v>1033</v>
      </c>
      <c r="J18" s="176">
        <v>9.7186941386772044E-2</v>
      </c>
      <c r="K18" s="149">
        <v>778</v>
      </c>
      <c r="L18" s="176">
        <v>7.3744075829383887E-2</v>
      </c>
      <c r="M18" s="149">
        <v>1177</v>
      </c>
      <c r="N18" s="176">
        <v>0.10277680754453371</v>
      </c>
      <c r="O18" s="166">
        <v>0.51285347043701801</v>
      </c>
      <c r="P18" s="84"/>
    </row>
    <row r="19" spans="2:16" ht="20.100000000000001" customHeight="1" thickTop="1" thickBot="1" x14ac:dyDescent="0.3">
      <c r="B19" s="141" t="s">
        <v>32</v>
      </c>
      <c r="C19" s="156">
        <v>9097</v>
      </c>
      <c r="D19" s="178">
        <v>1</v>
      </c>
      <c r="E19" s="157">
        <v>9490</v>
      </c>
      <c r="F19" s="178">
        <v>1</v>
      </c>
      <c r="G19" s="157">
        <v>9784</v>
      </c>
      <c r="H19" s="178">
        <v>1</v>
      </c>
      <c r="I19" s="157">
        <v>10629</v>
      </c>
      <c r="J19" s="170">
        <v>1</v>
      </c>
      <c r="K19" s="157">
        <v>10550</v>
      </c>
      <c r="L19" s="170">
        <v>1</v>
      </c>
      <c r="M19" s="157">
        <v>11452</v>
      </c>
      <c r="N19" s="170">
        <v>0.99999999999999978</v>
      </c>
      <c r="O19" s="191">
        <v>8.549763033175356E-2</v>
      </c>
      <c r="P19" s="89"/>
    </row>
    <row r="20" spans="2:16" ht="15.75" thickTop="1" x14ac:dyDescent="0.2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188"/>
    </row>
  </sheetData>
  <mergeCells count="10">
    <mergeCell ref="O4:O6"/>
    <mergeCell ref="B2:O2"/>
    <mergeCell ref="B3:O3"/>
    <mergeCell ref="B4:B6"/>
    <mergeCell ref="C4:D5"/>
    <mergeCell ref="E4:F5"/>
    <mergeCell ref="G4:H5"/>
    <mergeCell ref="I4:J5"/>
    <mergeCell ref="M4:N5"/>
    <mergeCell ref="K4:L5"/>
  </mergeCells>
  <printOptions horizontalCentered="1"/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65"/>
  <sheetViews>
    <sheetView showGridLines="0" topLeftCell="I24" zoomScaleNormal="100" workbookViewId="0">
      <selection activeCell="C7" sqref="C7:M32"/>
    </sheetView>
  </sheetViews>
  <sheetFormatPr defaultColWidth="9.109375" defaultRowHeight="14.4" x14ac:dyDescent="0.3"/>
  <cols>
    <col min="1" max="1" width="2.6640625" style="81" customWidth="1"/>
    <col min="2" max="2" width="20" style="63" customWidth="1"/>
    <col min="3" max="13" width="11.6640625" style="63" customWidth="1"/>
    <col min="14" max="17" width="9.109375" style="81"/>
    <col min="18" max="18" width="10.5546875" style="81" customWidth="1"/>
    <col min="19" max="40" width="9.109375" style="81"/>
    <col min="41" max="16384" width="9.109375" style="63"/>
  </cols>
  <sheetData>
    <row r="1" spans="2:22" s="81" customFormat="1" ht="15.75" thickBot="1" x14ac:dyDescent="0.3"/>
    <row r="2" spans="2:22" ht="25.2" customHeight="1" thickTop="1" thickBot="1" x14ac:dyDescent="0.35">
      <c r="B2" s="289" t="s">
        <v>235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1"/>
    </row>
    <row r="3" spans="2:22" ht="25.2" customHeight="1" thickTop="1" thickBot="1" x14ac:dyDescent="0.35">
      <c r="B3" s="292" t="s">
        <v>272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4"/>
    </row>
    <row r="4" spans="2:22" ht="25.2" customHeight="1" thickTop="1" thickBot="1" x14ac:dyDescent="0.35">
      <c r="B4" s="295" t="s">
        <v>4</v>
      </c>
      <c r="C4" s="298" t="s">
        <v>240</v>
      </c>
      <c r="D4" s="299"/>
      <c r="E4" s="299"/>
      <c r="F4" s="299"/>
      <c r="G4" s="299"/>
      <c r="H4" s="299"/>
      <c r="I4" s="299"/>
      <c r="J4" s="299"/>
      <c r="K4" s="299"/>
      <c r="L4" s="300"/>
      <c r="M4" s="286" t="s">
        <v>273</v>
      </c>
    </row>
    <row r="5" spans="2:22" ht="25.2" customHeight="1" thickTop="1" thickBot="1" x14ac:dyDescent="0.35">
      <c r="B5" s="296"/>
      <c r="C5" s="284">
        <v>2015</v>
      </c>
      <c r="D5" s="285"/>
      <c r="E5" s="284">
        <v>2016</v>
      </c>
      <c r="F5" s="285"/>
      <c r="G5" s="284">
        <v>2017</v>
      </c>
      <c r="H5" s="285"/>
      <c r="I5" s="284">
        <v>2018</v>
      </c>
      <c r="J5" s="285"/>
      <c r="K5" s="284">
        <v>2019</v>
      </c>
      <c r="L5" s="285"/>
      <c r="M5" s="287"/>
      <c r="R5" s="82"/>
      <c r="S5" s="83"/>
    </row>
    <row r="6" spans="2:22" ht="25.2" customHeight="1" thickTop="1" thickBot="1" x14ac:dyDescent="0.35">
      <c r="B6" s="297"/>
      <c r="C6" s="112" t="s">
        <v>5</v>
      </c>
      <c r="D6" s="111" t="s">
        <v>6</v>
      </c>
      <c r="E6" s="112" t="s">
        <v>5</v>
      </c>
      <c r="F6" s="111" t="s">
        <v>6</v>
      </c>
      <c r="G6" s="112" t="s">
        <v>5</v>
      </c>
      <c r="H6" s="111" t="s">
        <v>6</v>
      </c>
      <c r="I6" s="112" t="s">
        <v>5</v>
      </c>
      <c r="J6" s="111" t="s">
        <v>6</v>
      </c>
      <c r="K6" s="112" t="s">
        <v>5</v>
      </c>
      <c r="L6" s="111" t="s">
        <v>6</v>
      </c>
      <c r="M6" s="288"/>
      <c r="R6" s="83"/>
      <c r="S6" s="83"/>
    </row>
    <row r="7" spans="2:22" ht="20.100000000000001" customHeight="1" thickTop="1" x14ac:dyDescent="0.25">
      <c r="B7" s="75" t="s">
        <v>7</v>
      </c>
      <c r="C7" s="78">
        <v>18</v>
      </c>
      <c r="D7" s="76">
        <v>1.8967334035827187E-3</v>
      </c>
      <c r="E7" s="78">
        <v>19</v>
      </c>
      <c r="F7" s="76">
        <v>1.9419460343417824E-3</v>
      </c>
      <c r="G7" s="78">
        <v>20</v>
      </c>
      <c r="H7" s="76">
        <v>1.8816445573431179E-3</v>
      </c>
      <c r="I7" s="78">
        <v>21</v>
      </c>
      <c r="J7" s="76">
        <v>1.9905213270142181E-3</v>
      </c>
      <c r="K7" s="78">
        <v>367</v>
      </c>
      <c r="L7" s="76">
        <v>3.2046804051694029E-2</v>
      </c>
      <c r="M7" s="76">
        <v>16.476190476190474</v>
      </c>
      <c r="N7" s="84"/>
      <c r="P7" s="85"/>
      <c r="Q7" s="86"/>
      <c r="R7" s="87"/>
      <c r="S7" s="83"/>
    </row>
    <row r="8" spans="2:22" ht="20.100000000000001" customHeight="1" x14ac:dyDescent="0.25">
      <c r="B8" s="75" t="s">
        <v>8</v>
      </c>
      <c r="C8" s="78">
        <v>3</v>
      </c>
      <c r="D8" s="76">
        <v>3.1612223393045309E-4</v>
      </c>
      <c r="E8" s="78">
        <v>2</v>
      </c>
      <c r="F8" s="76">
        <v>2.0441537203597711E-4</v>
      </c>
      <c r="G8" s="78">
        <v>7</v>
      </c>
      <c r="H8" s="76">
        <v>6.585755950700913E-4</v>
      </c>
      <c r="I8" s="78">
        <v>7</v>
      </c>
      <c r="J8" s="76">
        <v>6.6350710900473929E-4</v>
      </c>
      <c r="K8" s="78">
        <v>8</v>
      </c>
      <c r="L8" s="76">
        <v>6.9856793573174988E-4</v>
      </c>
      <c r="M8" s="76">
        <v>0.14285714285714285</v>
      </c>
      <c r="N8" s="84"/>
      <c r="P8" s="88"/>
      <c r="Q8" s="86"/>
      <c r="R8" s="87"/>
      <c r="S8" s="83"/>
    </row>
    <row r="9" spans="2:22" ht="20.100000000000001" customHeight="1" x14ac:dyDescent="0.25">
      <c r="B9" s="75" t="s">
        <v>9</v>
      </c>
      <c r="C9" s="78">
        <v>4</v>
      </c>
      <c r="D9" s="76">
        <v>4.2149631190727084E-4</v>
      </c>
      <c r="E9" s="78">
        <v>6</v>
      </c>
      <c r="F9" s="76">
        <v>6.1324611610793134E-4</v>
      </c>
      <c r="G9" s="78">
        <v>5</v>
      </c>
      <c r="H9" s="76">
        <v>4.7041113933577947E-4</v>
      </c>
      <c r="I9" s="78">
        <v>5</v>
      </c>
      <c r="J9" s="76">
        <v>4.7393364928909954E-4</v>
      </c>
      <c r="K9" s="78">
        <v>4</v>
      </c>
      <c r="L9" s="76">
        <v>3.4928396786587494E-4</v>
      </c>
      <c r="M9" s="76">
        <v>-0.2</v>
      </c>
      <c r="N9" s="84"/>
      <c r="P9" s="88"/>
      <c r="Q9" s="86"/>
      <c r="R9" s="87"/>
      <c r="S9" s="83"/>
    </row>
    <row r="10" spans="2:22" ht="20.100000000000001" customHeight="1" x14ac:dyDescent="0.25">
      <c r="B10" s="75" t="s">
        <v>10</v>
      </c>
      <c r="C10" s="78">
        <v>3</v>
      </c>
      <c r="D10" s="76">
        <v>3.1612223393045309E-4</v>
      </c>
      <c r="E10" s="78">
        <v>8</v>
      </c>
      <c r="F10" s="76">
        <v>8.1766148814390845E-4</v>
      </c>
      <c r="G10" s="78">
        <v>9</v>
      </c>
      <c r="H10" s="76">
        <v>8.4674005080440302E-4</v>
      </c>
      <c r="I10" s="78">
        <v>9</v>
      </c>
      <c r="J10" s="76">
        <v>8.5308056872037915E-4</v>
      </c>
      <c r="K10" s="78">
        <v>5</v>
      </c>
      <c r="L10" s="76">
        <v>4.366049598323437E-4</v>
      </c>
      <c r="M10" s="76">
        <v>-0.44444444444444442</v>
      </c>
      <c r="N10" s="84"/>
      <c r="P10" s="88"/>
      <c r="Q10" s="86"/>
      <c r="R10" s="87"/>
      <c r="S10" s="83"/>
    </row>
    <row r="11" spans="2:22" ht="20.100000000000001" customHeight="1" x14ac:dyDescent="0.25">
      <c r="B11" s="75" t="s">
        <v>11</v>
      </c>
      <c r="C11" s="78">
        <v>35</v>
      </c>
      <c r="D11" s="76">
        <v>3.6880927291886197E-3</v>
      </c>
      <c r="E11" s="78">
        <v>51</v>
      </c>
      <c r="F11" s="76">
        <v>5.2125919869174158E-3</v>
      </c>
      <c r="G11" s="78">
        <v>55</v>
      </c>
      <c r="H11" s="76">
        <v>5.1745225326935741E-3</v>
      </c>
      <c r="I11" s="78">
        <v>45</v>
      </c>
      <c r="J11" s="76">
        <v>4.2654028436018955E-3</v>
      </c>
      <c r="K11" s="78">
        <v>47</v>
      </c>
      <c r="L11" s="76">
        <v>4.1040866224240306E-3</v>
      </c>
      <c r="M11" s="76">
        <v>4.4444444444444446E-2</v>
      </c>
      <c r="N11" s="84"/>
      <c r="P11" s="88"/>
      <c r="Q11" s="86"/>
      <c r="R11" s="87"/>
      <c r="S11" s="83"/>
    </row>
    <row r="12" spans="2:22" ht="20.100000000000001" customHeight="1" x14ac:dyDescent="0.25">
      <c r="B12" s="75" t="s">
        <v>12</v>
      </c>
      <c r="C12" s="78">
        <v>214</v>
      </c>
      <c r="D12" s="76">
        <v>2.2550052687038989E-2</v>
      </c>
      <c r="E12" s="78">
        <v>215</v>
      </c>
      <c r="F12" s="76">
        <v>2.1974652493867538E-2</v>
      </c>
      <c r="G12" s="78">
        <v>262</v>
      </c>
      <c r="H12" s="76">
        <v>2.4649543701194845E-2</v>
      </c>
      <c r="I12" s="78">
        <v>256</v>
      </c>
      <c r="J12" s="76">
        <v>2.4265402843601895E-2</v>
      </c>
      <c r="K12" s="78">
        <v>226</v>
      </c>
      <c r="L12" s="76">
        <v>1.9734544184421936E-2</v>
      </c>
      <c r="M12" s="76">
        <v>-0.1171875</v>
      </c>
      <c r="N12" s="84"/>
      <c r="P12" s="88"/>
      <c r="Q12" s="86"/>
      <c r="R12" s="87"/>
      <c r="S12" s="83"/>
    </row>
    <row r="13" spans="2:22" ht="20.100000000000001" customHeight="1" x14ac:dyDescent="0.25">
      <c r="B13" s="75" t="s">
        <v>13</v>
      </c>
      <c r="C13" s="78">
        <v>818</v>
      </c>
      <c r="D13" s="76">
        <v>8.619599578503688E-2</v>
      </c>
      <c r="E13" s="78">
        <v>775</v>
      </c>
      <c r="F13" s="76">
        <v>7.9210956663941123E-2</v>
      </c>
      <c r="G13" s="78">
        <v>863</v>
      </c>
      <c r="H13" s="76">
        <v>8.1192962649355535E-2</v>
      </c>
      <c r="I13" s="78">
        <v>822</v>
      </c>
      <c r="J13" s="76">
        <v>7.7914691943127959E-2</v>
      </c>
      <c r="K13" s="78">
        <v>896</v>
      </c>
      <c r="L13" s="76">
        <v>7.823960880195599E-2</v>
      </c>
      <c r="M13" s="76">
        <v>9.002433090024331E-2</v>
      </c>
      <c r="N13" s="84"/>
      <c r="P13" s="88"/>
      <c r="Q13" s="86"/>
      <c r="R13" s="87"/>
      <c r="S13" s="83"/>
    </row>
    <row r="14" spans="2:22" ht="20.100000000000001" customHeight="1" x14ac:dyDescent="0.25">
      <c r="B14" s="75" t="s">
        <v>14</v>
      </c>
      <c r="C14" s="78">
        <v>2057</v>
      </c>
      <c r="D14" s="76">
        <v>0.21675447839831402</v>
      </c>
      <c r="E14" s="78">
        <v>2039</v>
      </c>
      <c r="F14" s="76">
        <v>0.20840147179067867</v>
      </c>
      <c r="G14" s="78">
        <v>2374</v>
      </c>
      <c r="H14" s="76">
        <v>0.22335120895662811</v>
      </c>
      <c r="I14" s="78">
        <v>2353</v>
      </c>
      <c r="J14" s="76">
        <v>0.22303317535545022</v>
      </c>
      <c r="K14" s="78">
        <v>2456</v>
      </c>
      <c r="L14" s="76">
        <v>0.21446035626964721</v>
      </c>
      <c r="M14" s="76">
        <v>4.377390565235869E-2</v>
      </c>
      <c r="N14" s="84"/>
      <c r="P14" s="88"/>
      <c r="Q14" s="86"/>
      <c r="R14" s="87"/>
      <c r="S14" s="83"/>
      <c r="V14" s="82"/>
    </row>
    <row r="15" spans="2:22" ht="20.100000000000001" customHeight="1" x14ac:dyDescent="0.25">
      <c r="B15" s="75" t="s">
        <v>15</v>
      </c>
      <c r="C15" s="78">
        <v>1653</v>
      </c>
      <c r="D15" s="76">
        <v>0.17418335089567966</v>
      </c>
      <c r="E15" s="78">
        <v>1693</v>
      </c>
      <c r="F15" s="76">
        <v>0.17303761242845461</v>
      </c>
      <c r="G15" s="78">
        <v>1838</v>
      </c>
      <c r="H15" s="76">
        <v>0.17292313481983254</v>
      </c>
      <c r="I15" s="78">
        <v>1864</v>
      </c>
      <c r="J15" s="76">
        <v>0.17668246445497629</v>
      </c>
      <c r="K15" s="78">
        <v>2211</v>
      </c>
      <c r="L15" s="76">
        <v>0.19306671323786237</v>
      </c>
      <c r="M15" s="76">
        <v>0.18615879828326179</v>
      </c>
      <c r="N15" s="84"/>
      <c r="P15" s="88"/>
      <c r="Q15" s="86"/>
      <c r="R15" s="87"/>
      <c r="S15" s="83"/>
      <c r="V15" s="82"/>
    </row>
    <row r="16" spans="2:22" ht="20.100000000000001" customHeight="1" x14ac:dyDescent="0.25">
      <c r="B16" s="75" t="s">
        <v>16</v>
      </c>
      <c r="C16" s="78">
        <v>323</v>
      </c>
      <c r="D16" s="76">
        <v>3.4035827186512116E-2</v>
      </c>
      <c r="E16" s="78">
        <v>390</v>
      </c>
      <c r="F16" s="76">
        <v>3.9860997547015532E-2</v>
      </c>
      <c r="G16" s="78">
        <v>460</v>
      </c>
      <c r="H16" s="76">
        <v>4.3277824818891711E-2</v>
      </c>
      <c r="I16" s="78">
        <v>416</v>
      </c>
      <c r="J16" s="76">
        <v>3.9431279620853084E-2</v>
      </c>
      <c r="K16" s="78">
        <v>428</v>
      </c>
      <c r="L16" s="76">
        <v>3.7373384561648619E-2</v>
      </c>
      <c r="M16" s="76">
        <v>2.8846153846153848E-2</v>
      </c>
      <c r="N16" s="84"/>
      <c r="P16" s="88"/>
      <c r="Q16" s="86"/>
      <c r="R16" s="87"/>
      <c r="S16" s="83"/>
      <c r="V16" s="82"/>
    </row>
    <row r="17" spans="2:26" ht="20.100000000000001" customHeight="1" x14ac:dyDescent="0.25">
      <c r="B17" s="75" t="s">
        <v>17</v>
      </c>
      <c r="C17" s="78">
        <v>152</v>
      </c>
      <c r="D17" s="76">
        <v>1.6016859852476292E-2</v>
      </c>
      <c r="E17" s="78">
        <v>155</v>
      </c>
      <c r="F17" s="76">
        <v>1.5842191332788226E-2</v>
      </c>
      <c r="G17" s="78">
        <v>203</v>
      </c>
      <c r="H17" s="76">
        <v>1.9098692257032646E-2</v>
      </c>
      <c r="I17" s="78">
        <v>206</v>
      </c>
      <c r="J17" s="76">
        <v>1.9526066350710899E-2</v>
      </c>
      <c r="K17" s="78">
        <v>253</v>
      </c>
      <c r="L17" s="76">
        <v>2.2092210967516592E-2</v>
      </c>
      <c r="M17" s="76">
        <v>0.22815533980582525</v>
      </c>
      <c r="N17" s="84"/>
      <c r="P17" s="88"/>
      <c r="Q17" s="86"/>
      <c r="R17" s="87"/>
      <c r="V17" s="82"/>
    </row>
    <row r="18" spans="2:26" ht="20.100000000000001" customHeight="1" x14ac:dyDescent="0.25">
      <c r="B18" s="75" t="s">
        <v>18</v>
      </c>
      <c r="C18" s="78">
        <v>198</v>
      </c>
      <c r="D18" s="76">
        <v>2.0864067439409904E-2</v>
      </c>
      <c r="E18" s="78">
        <v>235</v>
      </c>
      <c r="F18" s="76">
        <v>2.401880621422731E-2</v>
      </c>
      <c r="G18" s="78">
        <v>224</v>
      </c>
      <c r="H18" s="76">
        <v>2.1074419042242921E-2</v>
      </c>
      <c r="I18" s="78">
        <v>245</v>
      </c>
      <c r="J18" s="76">
        <v>2.3222748815165877E-2</v>
      </c>
      <c r="K18" s="78">
        <v>280</v>
      </c>
      <c r="L18" s="76">
        <v>2.4449877750611249E-2</v>
      </c>
      <c r="M18" s="76">
        <v>0.14285714285714285</v>
      </c>
      <c r="N18" s="84"/>
      <c r="P18" s="88"/>
      <c r="Q18" s="86"/>
      <c r="R18" s="87"/>
      <c r="S18" s="83"/>
      <c r="V18" s="82"/>
    </row>
    <row r="19" spans="2:26" ht="20.100000000000001" customHeight="1" x14ac:dyDescent="0.25">
      <c r="B19" s="75" t="s">
        <v>19</v>
      </c>
      <c r="C19" s="78">
        <v>529</v>
      </c>
      <c r="D19" s="76">
        <v>5.5742887249736563E-2</v>
      </c>
      <c r="E19" s="78">
        <v>512</v>
      </c>
      <c r="F19" s="76">
        <v>5.2330335241210141E-2</v>
      </c>
      <c r="G19" s="78">
        <v>566</v>
      </c>
      <c r="H19" s="76">
        <v>5.3250540972810234E-2</v>
      </c>
      <c r="I19" s="78">
        <v>602</v>
      </c>
      <c r="J19" s="76">
        <v>5.706161137440758E-2</v>
      </c>
      <c r="K19" s="78">
        <v>559</v>
      </c>
      <c r="L19" s="76">
        <v>4.8812434509256028E-2</v>
      </c>
      <c r="M19" s="76">
        <v>-7.1428571428571425E-2</v>
      </c>
      <c r="N19" s="84"/>
      <c r="P19" s="88"/>
      <c r="Q19" s="86"/>
      <c r="R19" s="87"/>
      <c r="S19" s="83"/>
      <c r="V19" s="82"/>
    </row>
    <row r="20" spans="2:26" ht="20.100000000000001" customHeight="1" x14ac:dyDescent="0.25">
      <c r="B20" s="75" t="s">
        <v>20</v>
      </c>
      <c r="C20" s="78">
        <v>356</v>
      </c>
      <c r="D20" s="76">
        <v>3.7513171759747103E-2</v>
      </c>
      <c r="E20" s="78">
        <v>353</v>
      </c>
      <c r="F20" s="76">
        <v>3.6079313164349959E-2</v>
      </c>
      <c r="G20" s="78">
        <v>378</v>
      </c>
      <c r="H20" s="76">
        <v>3.556308213378493E-2</v>
      </c>
      <c r="I20" s="78">
        <v>442</v>
      </c>
      <c r="J20" s="76">
        <v>4.1895734597156398E-2</v>
      </c>
      <c r="K20" s="78">
        <v>385</v>
      </c>
      <c r="L20" s="76">
        <v>3.3618581907090467E-2</v>
      </c>
      <c r="M20" s="76">
        <v>-0.12895927601809956</v>
      </c>
      <c r="N20" s="84"/>
      <c r="P20" s="88"/>
      <c r="Q20" s="86"/>
      <c r="R20" s="87"/>
      <c r="S20" s="83"/>
      <c r="V20" s="82"/>
    </row>
    <row r="21" spans="2:26" ht="20.100000000000001" customHeight="1" x14ac:dyDescent="0.3">
      <c r="B21" s="75" t="s">
        <v>21</v>
      </c>
      <c r="C21" s="78">
        <v>215</v>
      </c>
      <c r="D21" s="76">
        <v>2.2655426765015807E-2</v>
      </c>
      <c r="E21" s="78">
        <v>223</v>
      </c>
      <c r="F21" s="76">
        <v>2.2792313982011446E-2</v>
      </c>
      <c r="G21" s="78">
        <v>249</v>
      </c>
      <c r="H21" s="76">
        <v>2.3426474738921819E-2</v>
      </c>
      <c r="I21" s="78">
        <v>263</v>
      </c>
      <c r="J21" s="76">
        <v>2.4928909952606635E-2</v>
      </c>
      <c r="K21" s="78">
        <v>249</v>
      </c>
      <c r="L21" s="76">
        <v>2.1742926999650716E-2</v>
      </c>
      <c r="M21" s="76">
        <v>-5.3231939163498096E-2</v>
      </c>
      <c r="N21" s="84"/>
      <c r="P21" s="88"/>
      <c r="Q21" s="86"/>
      <c r="R21" s="87"/>
      <c r="S21" s="83"/>
      <c r="V21" s="82"/>
    </row>
    <row r="22" spans="2:26" ht="20.100000000000001" customHeight="1" x14ac:dyDescent="0.3">
      <c r="B22" s="75" t="s">
        <v>22</v>
      </c>
      <c r="C22" s="78">
        <v>395</v>
      </c>
      <c r="D22" s="76">
        <v>4.1622760800842991E-2</v>
      </c>
      <c r="E22" s="78">
        <v>409</v>
      </c>
      <c r="F22" s="76">
        <v>4.1802943581357319E-2</v>
      </c>
      <c r="G22" s="78">
        <v>435</v>
      </c>
      <c r="H22" s="76">
        <v>4.0925769122212817E-2</v>
      </c>
      <c r="I22" s="78">
        <v>471</v>
      </c>
      <c r="J22" s="76">
        <v>4.4644549763033177E-2</v>
      </c>
      <c r="K22" s="78">
        <v>493</v>
      </c>
      <c r="L22" s="76">
        <v>4.3049249039469085E-2</v>
      </c>
      <c r="M22" s="76">
        <v>4.6709129511677279E-2</v>
      </c>
      <c r="N22" s="84"/>
      <c r="P22" s="88"/>
      <c r="Q22" s="86"/>
      <c r="R22" s="87"/>
      <c r="S22" s="83"/>
      <c r="V22" s="82"/>
    </row>
    <row r="23" spans="2:26" ht="20.100000000000001" customHeight="1" x14ac:dyDescent="0.3">
      <c r="B23" s="75" t="s">
        <v>23</v>
      </c>
      <c r="C23" s="78">
        <v>943</v>
      </c>
      <c r="D23" s="76">
        <v>9.9367755532139099E-2</v>
      </c>
      <c r="E23" s="78">
        <v>979</v>
      </c>
      <c r="F23" s="76">
        <v>0.1000613246116108</v>
      </c>
      <c r="G23" s="78">
        <v>1013</v>
      </c>
      <c r="H23" s="76">
        <v>9.5305296829428926E-2</v>
      </c>
      <c r="I23" s="78">
        <v>981</v>
      </c>
      <c r="J23" s="76">
        <v>9.2985781990521321E-2</v>
      </c>
      <c r="K23" s="78">
        <v>1020</v>
      </c>
      <c r="L23" s="76">
        <v>8.9067411805798108E-2</v>
      </c>
      <c r="M23" s="76">
        <v>3.9755351681957186E-2</v>
      </c>
      <c r="N23" s="84"/>
      <c r="P23" s="88"/>
      <c r="Q23" s="86"/>
      <c r="R23" s="87"/>
      <c r="S23" s="83"/>
      <c r="V23" s="82"/>
    </row>
    <row r="24" spans="2:26" ht="20.100000000000001" customHeight="1" x14ac:dyDescent="0.3">
      <c r="B24" s="75" t="s">
        <v>24</v>
      </c>
      <c r="C24" s="78">
        <v>750</v>
      </c>
      <c r="D24" s="76">
        <v>7.9030558482613283E-2</v>
      </c>
      <c r="E24" s="78">
        <v>703</v>
      </c>
      <c r="F24" s="76">
        <v>7.1852003270645948E-2</v>
      </c>
      <c r="G24" s="78">
        <v>800</v>
      </c>
      <c r="H24" s="76">
        <v>7.5265782293724715E-2</v>
      </c>
      <c r="I24" s="78">
        <v>752</v>
      </c>
      <c r="J24" s="76">
        <v>7.1279620853080566E-2</v>
      </c>
      <c r="K24" s="78">
        <v>677</v>
      </c>
      <c r="L24" s="76">
        <v>5.9116311561299338E-2</v>
      </c>
      <c r="M24" s="76">
        <v>-9.9734042553191488E-2</v>
      </c>
      <c r="N24" s="84"/>
      <c r="P24" s="88"/>
      <c r="Q24" s="86"/>
      <c r="R24" s="87"/>
      <c r="S24" s="83"/>
    </row>
    <row r="25" spans="2:26" ht="20.100000000000001" customHeight="1" x14ac:dyDescent="0.3">
      <c r="B25" s="75" t="s">
        <v>25</v>
      </c>
      <c r="C25" s="78">
        <v>318</v>
      </c>
      <c r="D25" s="76">
        <v>3.3508956796628027E-2</v>
      </c>
      <c r="E25" s="78">
        <v>332</v>
      </c>
      <c r="F25" s="76">
        <v>3.3932951757972202E-2</v>
      </c>
      <c r="G25" s="78">
        <v>365</v>
      </c>
      <c r="H25" s="76">
        <v>3.4340013171511904E-2</v>
      </c>
      <c r="I25" s="78">
        <v>338</v>
      </c>
      <c r="J25" s="76">
        <v>3.2037914691943128E-2</v>
      </c>
      <c r="K25" s="78">
        <v>315</v>
      </c>
      <c r="L25" s="76">
        <v>2.7506112469437651E-2</v>
      </c>
      <c r="M25" s="76">
        <v>-6.8047337278106509E-2</v>
      </c>
      <c r="N25" s="84"/>
      <c r="P25" s="88"/>
      <c r="Q25" s="86"/>
      <c r="R25" s="87"/>
      <c r="S25" s="83"/>
    </row>
    <row r="26" spans="2:26" ht="20.100000000000001" customHeight="1" x14ac:dyDescent="0.3">
      <c r="B26" s="75" t="s">
        <v>26</v>
      </c>
      <c r="C26" s="78">
        <v>134</v>
      </c>
      <c r="D26" s="76">
        <v>1.4120126448893572E-2</v>
      </c>
      <c r="E26" s="78">
        <v>128</v>
      </c>
      <c r="F26" s="76">
        <v>1.3082583810302535E-2</v>
      </c>
      <c r="G26" s="78">
        <v>152</v>
      </c>
      <c r="H26" s="76">
        <v>1.4300498635807696E-2</v>
      </c>
      <c r="I26" s="78">
        <v>142</v>
      </c>
      <c r="J26" s="76">
        <v>1.3459715639810426E-2</v>
      </c>
      <c r="K26" s="78">
        <v>161</v>
      </c>
      <c r="L26" s="76">
        <v>1.4058679706601468E-2</v>
      </c>
      <c r="M26" s="76">
        <v>0.13380281690140844</v>
      </c>
      <c r="N26" s="84"/>
      <c r="P26" s="88"/>
      <c r="Q26" s="86"/>
      <c r="R26" s="87"/>
      <c r="S26" s="83"/>
    </row>
    <row r="27" spans="2:26" ht="20.100000000000001" customHeight="1" x14ac:dyDescent="0.3">
      <c r="B27" s="75" t="s">
        <v>27</v>
      </c>
      <c r="C27" s="78">
        <v>99</v>
      </c>
      <c r="D27" s="76">
        <v>1.0432033719704952E-2</v>
      </c>
      <c r="E27" s="78">
        <v>78</v>
      </c>
      <c r="F27" s="76">
        <v>7.9721995094031075E-3</v>
      </c>
      <c r="G27" s="78">
        <v>79</v>
      </c>
      <c r="H27" s="76">
        <v>7.4324960015053161E-3</v>
      </c>
      <c r="I27" s="78">
        <v>79</v>
      </c>
      <c r="J27" s="76">
        <v>7.4881516587677723E-3</v>
      </c>
      <c r="K27" s="78">
        <v>91</v>
      </c>
      <c r="L27" s="76">
        <v>7.9462102689486554E-3</v>
      </c>
      <c r="M27" s="76">
        <v>0.15189873417721519</v>
      </c>
      <c r="N27" s="84"/>
      <c r="P27" s="88"/>
      <c r="Q27" s="86"/>
      <c r="R27" s="87"/>
      <c r="S27" s="83"/>
    </row>
    <row r="28" spans="2:26" ht="20.100000000000001" customHeight="1" x14ac:dyDescent="0.3">
      <c r="B28" s="75" t="s">
        <v>28</v>
      </c>
      <c r="C28" s="78">
        <v>91</v>
      </c>
      <c r="D28" s="76">
        <v>9.5890410958904115E-3</v>
      </c>
      <c r="E28" s="78">
        <v>72</v>
      </c>
      <c r="F28" s="76">
        <v>7.3589533932951756E-3</v>
      </c>
      <c r="G28" s="78">
        <v>90</v>
      </c>
      <c r="H28" s="76">
        <v>8.4674005080440304E-3</v>
      </c>
      <c r="I28" s="78">
        <v>86</v>
      </c>
      <c r="J28" s="76">
        <v>8.1516587677725114E-3</v>
      </c>
      <c r="K28" s="78">
        <v>69</v>
      </c>
      <c r="L28" s="76">
        <v>6.025148445686343E-3</v>
      </c>
      <c r="M28" s="76">
        <v>-0.19767441860465115</v>
      </c>
      <c r="N28" s="84"/>
      <c r="P28" s="88"/>
      <c r="Q28" s="86"/>
      <c r="R28" s="87"/>
      <c r="S28" s="83"/>
      <c r="Z28" s="82"/>
    </row>
    <row r="29" spans="2:26" ht="20.100000000000001" customHeight="1" x14ac:dyDescent="0.3">
      <c r="B29" s="75" t="s">
        <v>29</v>
      </c>
      <c r="C29" s="78">
        <v>68</v>
      </c>
      <c r="D29" s="76">
        <v>7.1654373024236037E-3</v>
      </c>
      <c r="E29" s="78">
        <v>61</v>
      </c>
      <c r="F29" s="76">
        <v>6.2346688470973017E-3</v>
      </c>
      <c r="G29" s="78">
        <v>80</v>
      </c>
      <c r="H29" s="76">
        <v>7.5265782293724715E-3</v>
      </c>
      <c r="I29" s="78">
        <v>70</v>
      </c>
      <c r="J29" s="76">
        <v>6.6350710900473934E-3</v>
      </c>
      <c r="K29" s="78">
        <v>84</v>
      </c>
      <c r="L29" s="76">
        <v>7.3349633251833741E-3</v>
      </c>
      <c r="M29" s="76">
        <v>0.2</v>
      </c>
      <c r="N29" s="84"/>
      <c r="P29" s="88"/>
      <c r="Q29" s="86"/>
      <c r="R29" s="87"/>
      <c r="S29" s="83"/>
    </row>
    <row r="30" spans="2:26" ht="20.100000000000001" customHeight="1" x14ac:dyDescent="0.3">
      <c r="B30" s="75" t="s">
        <v>30</v>
      </c>
      <c r="C30" s="78">
        <v>20</v>
      </c>
      <c r="D30" s="76">
        <v>2.1074815595363539E-3</v>
      </c>
      <c r="E30" s="78">
        <v>30</v>
      </c>
      <c r="F30" s="76">
        <v>3.0662305805396568E-3</v>
      </c>
      <c r="G30" s="78">
        <v>32</v>
      </c>
      <c r="H30" s="76">
        <v>3.0106312917489884E-3</v>
      </c>
      <c r="I30" s="78">
        <v>25</v>
      </c>
      <c r="J30" s="76">
        <v>2.3696682464454978E-3</v>
      </c>
      <c r="K30" s="78">
        <v>20</v>
      </c>
      <c r="L30" s="76">
        <v>1.7464198393293748E-3</v>
      </c>
      <c r="M30" s="76">
        <v>-0.2</v>
      </c>
      <c r="N30" s="84"/>
      <c r="P30" s="88"/>
      <c r="Q30" s="86"/>
      <c r="R30" s="87"/>
      <c r="S30" s="83"/>
    </row>
    <row r="31" spans="2:26" ht="20.100000000000001" customHeight="1" thickBot="1" x14ac:dyDescent="0.35">
      <c r="B31" s="77" t="s">
        <v>31</v>
      </c>
      <c r="C31" s="79">
        <v>94</v>
      </c>
      <c r="D31" s="76">
        <v>9.9051633298208649E-3</v>
      </c>
      <c r="E31" s="79">
        <v>316</v>
      </c>
      <c r="F31" s="70">
        <v>3.2297628781684386E-2</v>
      </c>
      <c r="G31" s="79">
        <v>70</v>
      </c>
      <c r="H31" s="70">
        <v>6.5857559507009125E-3</v>
      </c>
      <c r="I31" s="78">
        <v>50</v>
      </c>
      <c r="J31" s="70">
        <v>4.7393364928909956E-3</v>
      </c>
      <c r="K31" s="78">
        <v>148</v>
      </c>
      <c r="L31" s="70">
        <v>1.2923506811037374E-2</v>
      </c>
      <c r="M31" s="70">
        <v>1.96</v>
      </c>
      <c r="N31" s="84"/>
      <c r="P31" s="88"/>
      <c r="Q31" s="86"/>
      <c r="R31" s="87"/>
      <c r="S31" s="83"/>
    </row>
    <row r="32" spans="2:26" ht="20.100000000000001" customHeight="1" thickTop="1" thickBot="1" x14ac:dyDescent="0.35">
      <c r="B32" s="80" t="s">
        <v>32</v>
      </c>
      <c r="C32" s="72">
        <v>9490</v>
      </c>
      <c r="D32" s="71">
        <v>0.99999999999999989</v>
      </c>
      <c r="E32" s="72">
        <v>9784</v>
      </c>
      <c r="F32" s="73">
        <v>0.99999999999999989</v>
      </c>
      <c r="G32" s="72">
        <v>10629</v>
      </c>
      <c r="H32" s="71">
        <v>1</v>
      </c>
      <c r="I32" s="72">
        <v>10550</v>
      </c>
      <c r="J32" s="73">
        <v>1</v>
      </c>
      <c r="K32" s="72">
        <v>11452</v>
      </c>
      <c r="L32" s="73">
        <v>1</v>
      </c>
      <c r="M32" s="74">
        <v>8.549763033175356E-2</v>
      </c>
      <c r="N32" s="89"/>
      <c r="P32" s="85"/>
      <c r="Q32" s="86"/>
      <c r="R32" s="90"/>
      <c r="V32" s="82"/>
      <c r="W32" s="83"/>
    </row>
    <row r="33" spans="3:18" s="81" customFormat="1" ht="15" thickTop="1" x14ac:dyDescent="0.3">
      <c r="C33" s="82"/>
      <c r="Q33" s="82"/>
      <c r="R33" s="83"/>
    </row>
    <row r="34" spans="3:18" s="81" customFormat="1" x14ac:dyDescent="0.3">
      <c r="C34" s="82"/>
      <c r="E34" s="82"/>
    </row>
    <row r="35" spans="3:18" s="81" customFormat="1" x14ac:dyDescent="0.3">
      <c r="Q35" s="91"/>
    </row>
    <row r="36" spans="3:18" s="81" customFormat="1" x14ac:dyDescent="0.3"/>
    <row r="37" spans="3:18" s="81" customFormat="1" x14ac:dyDescent="0.3">
      <c r="J37" s="92"/>
      <c r="L37" s="92"/>
    </row>
    <row r="38" spans="3:18" s="81" customFormat="1" x14ac:dyDescent="0.3"/>
    <row r="39" spans="3:18" s="81" customFormat="1" x14ac:dyDescent="0.3"/>
    <row r="40" spans="3:18" s="81" customFormat="1" x14ac:dyDescent="0.3"/>
    <row r="41" spans="3:18" s="81" customFormat="1" x14ac:dyDescent="0.3"/>
    <row r="42" spans="3:18" s="81" customFormat="1" x14ac:dyDescent="0.3"/>
    <row r="43" spans="3:18" s="81" customFormat="1" x14ac:dyDescent="0.3"/>
    <row r="44" spans="3:18" s="81" customFormat="1" x14ac:dyDescent="0.3"/>
    <row r="45" spans="3:18" s="81" customFormat="1" x14ac:dyDescent="0.3"/>
    <row r="46" spans="3:18" s="81" customFormat="1" x14ac:dyDescent="0.3"/>
    <row r="47" spans="3:18" s="81" customFormat="1" x14ac:dyDescent="0.3"/>
    <row r="48" spans="3:18" s="81" customFormat="1" x14ac:dyDescent="0.3"/>
    <row r="49" s="81" customFormat="1" x14ac:dyDescent="0.3"/>
    <row r="50" s="81" customFormat="1" x14ac:dyDescent="0.3"/>
    <row r="51" s="81" customFormat="1" x14ac:dyDescent="0.3"/>
    <row r="52" s="81" customFormat="1" x14ac:dyDescent="0.3"/>
    <row r="53" s="81" customFormat="1" x14ac:dyDescent="0.3"/>
    <row r="54" s="81" customFormat="1" x14ac:dyDescent="0.3"/>
    <row r="55" s="81" customFormat="1" x14ac:dyDescent="0.3"/>
    <row r="56" s="81" customFormat="1" x14ac:dyDescent="0.3"/>
    <row r="57" s="81" customFormat="1" x14ac:dyDescent="0.3"/>
    <row r="58" s="81" customFormat="1" x14ac:dyDescent="0.3"/>
    <row r="59" s="81" customFormat="1" x14ac:dyDescent="0.3"/>
    <row r="60" s="81" customFormat="1" x14ac:dyDescent="0.3"/>
    <row r="61" s="81" customFormat="1" x14ac:dyDescent="0.3"/>
    <row r="62" s="81" customFormat="1" x14ac:dyDescent="0.3"/>
    <row r="63" s="81" customFormat="1" x14ac:dyDescent="0.3"/>
    <row r="64" s="81" customFormat="1" x14ac:dyDescent="0.3"/>
    <row r="65" s="81" customFormat="1" x14ac:dyDescent="0.3"/>
  </sheetData>
  <mergeCells count="10">
    <mergeCell ref="E5:F5"/>
    <mergeCell ref="M4:M6"/>
    <mergeCell ref="B2:M2"/>
    <mergeCell ref="B3:M3"/>
    <mergeCell ref="B4:B6"/>
    <mergeCell ref="C4:L4"/>
    <mergeCell ref="C5:D5"/>
    <mergeCell ref="K5:L5"/>
    <mergeCell ref="G5:H5"/>
    <mergeCell ref="I5:J5"/>
  </mergeCells>
  <printOptions horizontalCentered="1"/>
  <pageMargins left="0.7" right="0.7" top="0.75" bottom="0.75" header="0.3" footer="0.3"/>
  <pageSetup paperSize="9" scale="8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22"/>
  <sheetViews>
    <sheetView topLeftCell="I9" zoomScaleNormal="100" workbookViewId="0">
      <selection activeCell="C6" sqref="C6:L18"/>
    </sheetView>
  </sheetViews>
  <sheetFormatPr defaultColWidth="9.109375" defaultRowHeight="14.4" x14ac:dyDescent="0.3"/>
  <cols>
    <col min="1" max="1" width="2.6640625" style="81" customWidth="1"/>
    <col min="2" max="2" width="15.6640625" style="81" customWidth="1"/>
    <col min="3" max="12" width="12.5546875" style="81" customWidth="1"/>
    <col min="13" max="16384" width="9.109375" style="81"/>
  </cols>
  <sheetData>
    <row r="1" spans="2:13" ht="15.75" thickBot="1" x14ac:dyDescent="0.3"/>
    <row r="2" spans="2:13" ht="25.35" customHeight="1" thickTop="1" thickBot="1" x14ac:dyDescent="0.35">
      <c r="B2" s="310" t="s">
        <v>288</v>
      </c>
      <c r="C2" s="311"/>
      <c r="D2" s="311"/>
      <c r="E2" s="311"/>
      <c r="F2" s="311"/>
      <c r="G2" s="311"/>
      <c r="H2" s="311"/>
      <c r="I2" s="311"/>
      <c r="J2" s="311"/>
      <c r="K2" s="311"/>
      <c r="L2" s="312"/>
    </row>
    <row r="3" spans="2:13" ht="25.35" customHeight="1" thickTop="1" thickBot="1" x14ac:dyDescent="0.35">
      <c r="B3" s="313" t="s">
        <v>89</v>
      </c>
      <c r="C3" s="317" t="s">
        <v>33</v>
      </c>
      <c r="D3" s="317"/>
      <c r="E3" s="317"/>
      <c r="F3" s="317"/>
      <c r="G3" s="317"/>
      <c r="H3" s="317"/>
      <c r="I3" s="317"/>
      <c r="J3" s="317"/>
      <c r="K3" s="319" t="s">
        <v>32</v>
      </c>
      <c r="L3" s="320"/>
    </row>
    <row r="4" spans="2:13" ht="25.35" customHeight="1" thickTop="1" thickBot="1" x14ac:dyDescent="0.35">
      <c r="B4" s="314"/>
      <c r="C4" s="339" t="s">
        <v>34</v>
      </c>
      <c r="D4" s="340"/>
      <c r="E4" s="341" t="s">
        <v>198</v>
      </c>
      <c r="F4" s="340"/>
      <c r="G4" s="341" t="s">
        <v>53</v>
      </c>
      <c r="H4" s="340"/>
      <c r="I4" s="317" t="s">
        <v>35</v>
      </c>
      <c r="J4" s="318"/>
      <c r="K4" s="323"/>
      <c r="L4" s="324"/>
    </row>
    <row r="5" spans="2:13" ht="25.35" customHeight="1" thickTop="1" thickBot="1" x14ac:dyDescent="0.35">
      <c r="B5" s="364"/>
      <c r="C5" s="172" t="s">
        <v>5</v>
      </c>
      <c r="D5" s="173" t="s">
        <v>6</v>
      </c>
      <c r="E5" s="174" t="s">
        <v>5</v>
      </c>
      <c r="F5" s="173" t="s">
        <v>6</v>
      </c>
      <c r="G5" s="174" t="s">
        <v>5</v>
      </c>
      <c r="H5" s="173" t="s">
        <v>6</v>
      </c>
      <c r="I5" s="174" t="s">
        <v>5</v>
      </c>
      <c r="J5" s="137" t="s">
        <v>6</v>
      </c>
      <c r="K5" s="172" t="s">
        <v>5</v>
      </c>
      <c r="L5" s="138" t="s">
        <v>6</v>
      </c>
    </row>
    <row r="6" spans="2:13" ht="20.100000000000001" customHeight="1" thickTop="1" x14ac:dyDescent="0.25">
      <c r="B6" s="190" t="s">
        <v>90</v>
      </c>
      <c r="C6" s="125">
        <v>617</v>
      </c>
      <c r="D6" s="175">
        <v>0.18238250073898907</v>
      </c>
      <c r="E6" s="127">
        <v>1356</v>
      </c>
      <c r="F6" s="175">
        <v>0.17732444095723812</v>
      </c>
      <c r="G6" s="127">
        <v>71</v>
      </c>
      <c r="H6" s="175">
        <v>0.17274939172749393</v>
      </c>
      <c r="I6" s="127">
        <v>2</v>
      </c>
      <c r="J6" s="176">
        <v>0.18181818181818182</v>
      </c>
      <c r="K6" s="133">
        <v>2046</v>
      </c>
      <c r="L6" s="177">
        <v>0.17865874956339503</v>
      </c>
      <c r="M6" s="106"/>
    </row>
    <row r="7" spans="2:13" ht="20.100000000000001" customHeight="1" x14ac:dyDescent="0.3">
      <c r="B7" s="190" t="s">
        <v>91</v>
      </c>
      <c r="C7" s="125">
        <v>274</v>
      </c>
      <c r="D7" s="175">
        <v>8.0993201300620751E-2</v>
      </c>
      <c r="E7" s="127">
        <v>644</v>
      </c>
      <c r="F7" s="175">
        <v>8.4216032431018703E-2</v>
      </c>
      <c r="G7" s="127">
        <v>36</v>
      </c>
      <c r="H7" s="175">
        <v>8.7591240875912413E-2</v>
      </c>
      <c r="I7" s="127">
        <v>1</v>
      </c>
      <c r="J7" s="176">
        <v>9.0909090909090912E-2</v>
      </c>
      <c r="K7" s="133">
        <v>955</v>
      </c>
      <c r="L7" s="177">
        <v>8.3391547327977641E-2</v>
      </c>
      <c r="M7" s="106"/>
    </row>
    <row r="8" spans="2:13" ht="20.100000000000001" customHeight="1" x14ac:dyDescent="0.25">
      <c r="B8" s="190" t="s">
        <v>92</v>
      </c>
      <c r="C8" s="125">
        <v>201</v>
      </c>
      <c r="D8" s="175">
        <v>5.9414720662134199E-2</v>
      </c>
      <c r="E8" s="127">
        <v>546</v>
      </c>
      <c r="F8" s="175">
        <v>7.1400549234994115E-2</v>
      </c>
      <c r="G8" s="127">
        <v>31</v>
      </c>
      <c r="H8" s="175">
        <v>7.5425790754257913E-2</v>
      </c>
      <c r="I8" s="127">
        <v>0</v>
      </c>
      <c r="J8" s="176">
        <v>0</v>
      </c>
      <c r="K8" s="133">
        <v>778</v>
      </c>
      <c r="L8" s="177">
        <v>6.7935731749912673E-2</v>
      </c>
      <c r="M8" s="106"/>
    </row>
    <row r="9" spans="2:13" ht="20.100000000000001" customHeight="1" x14ac:dyDescent="0.25">
      <c r="B9" s="190" t="s">
        <v>93</v>
      </c>
      <c r="C9" s="125">
        <v>190</v>
      </c>
      <c r="D9" s="175">
        <v>5.6163168785101983E-2</v>
      </c>
      <c r="E9" s="127">
        <v>455</v>
      </c>
      <c r="F9" s="175">
        <v>5.9500457695828429E-2</v>
      </c>
      <c r="G9" s="127">
        <v>15</v>
      </c>
      <c r="H9" s="175">
        <v>3.6496350364963501E-2</v>
      </c>
      <c r="I9" s="127">
        <v>0</v>
      </c>
      <c r="J9" s="176">
        <v>0</v>
      </c>
      <c r="K9" s="133">
        <v>660</v>
      </c>
      <c r="L9" s="177">
        <v>5.763185469786937E-2</v>
      </c>
      <c r="M9" s="106"/>
    </row>
    <row r="10" spans="2:13" ht="20.100000000000001" customHeight="1" x14ac:dyDescent="0.25">
      <c r="B10" s="190" t="s">
        <v>94</v>
      </c>
      <c r="C10" s="125">
        <v>252</v>
      </c>
      <c r="D10" s="175">
        <v>7.4490097546556305E-2</v>
      </c>
      <c r="E10" s="127">
        <v>563</v>
      </c>
      <c r="F10" s="175">
        <v>7.3623643258794294E-2</v>
      </c>
      <c r="G10" s="127">
        <v>32</v>
      </c>
      <c r="H10" s="175">
        <v>7.785888077858881E-2</v>
      </c>
      <c r="I10" s="127">
        <v>1</v>
      </c>
      <c r="J10" s="176">
        <v>9.0909090909090912E-2</v>
      </c>
      <c r="K10" s="133">
        <v>848</v>
      </c>
      <c r="L10" s="177">
        <v>7.4048201187565485E-2</v>
      </c>
      <c r="M10" s="106"/>
    </row>
    <row r="11" spans="2:13" ht="20.100000000000001" customHeight="1" x14ac:dyDescent="0.25">
      <c r="B11" s="190" t="s">
        <v>95</v>
      </c>
      <c r="C11" s="125">
        <v>260</v>
      </c>
      <c r="D11" s="175">
        <v>7.6854862548034295E-2</v>
      </c>
      <c r="E11" s="127">
        <v>506</v>
      </c>
      <c r="F11" s="175">
        <v>6.616973976722898E-2</v>
      </c>
      <c r="G11" s="127">
        <v>32</v>
      </c>
      <c r="H11" s="175">
        <v>7.785888077858881E-2</v>
      </c>
      <c r="I11" s="127">
        <v>2</v>
      </c>
      <c r="J11" s="176">
        <v>0.18181818181818182</v>
      </c>
      <c r="K11" s="133">
        <v>800</v>
      </c>
      <c r="L11" s="177">
        <v>6.9856793573174994E-2</v>
      </c>
      <c r="M11" s="106"/>
    </row>
    <row r="12" spans="2:13" ht="20.100000000000001" customHeight="1" x14ac:dyDescent="0.25">
      <c r="B12" s="190" t="s">
        <v>96</v>
      </c>
      <c r="C12" s="125">
        <v>129</v>
      </c>
      <c r="D12" s="175">
        <v>3.81318356488324E-2</v>
      </c>
      <c r="E12" s="127">
        <v>348</v>
      </c>
      <c r="F12" s="175">
        <v>4.5508042369556689E-2</v>
      </c>
      <c r="G12" s="127">
        <v>19</v>
      </c>
      <c r="H12" s="175">
        <v>4.6228710462287104E-2</v>
      </c>
      <c r="I12" s="127">
        <v>1</v>
      </c>
      <c r="J12" s="176">
        <v>9.0909090909090912E-2</v>
      </c>
      <c r="K12" s="133">
        <v>497</v>
      </c>
      <c r="L12" s="177">
        <v>4.3398533007334962E-2</v>
      </c>
      <c r="M12" s="106"/>
    </row>
    <row r="13" spans="2:13" ht="20.100000000000001" customHeight="1" x14ac:dyDescent="0.3">
      <c r="B13" s="190" t="s">
        <v>97</v>
      </c>
      <c r="C13" s="125">
        <v>136</v>
      </c>
      <c r="D13" s="175">
        <v>4.0201005025125629E-2</v>
      </c>
      <c r="E13" s="127">
        <v>369</v>
      </c>
      <c r="F13" s="175">
        <v>4.8254217340133389E-2</v>
      </c>
      <c r="G13" s="127">
        <v>22</v>
      </c>
      <c r="H13" s="175">
        <v>5.3527980535279802E-2</v>
      </c>
      <c r="I13" s="127">
        <v>0</v>
      </c>
      <c r="J13" s="176">
        <v>0</v>
      </c>
      <c r="K13" s="133">
        <v>527</v>
      </c>
      <c r="L13" s="177">
        <v>4.6018162766329022E-2</v>
      </c>
      <c r="M13" s="106"/>
    </row>
    <row r="14" spans="2:13" ht="20.100000000000001" customHeight="1" x14ac:dyDescent="0.25">
      <c r="B14" s="190" t="s">
        <v>98</v>
      </c>
      <c r="C14" s="125">
        <v>278</v>
      </c>
      <c r="D14" s="175">
        <v>8.2175583801359739E-2</v>
      </c>
      <c r="E14" s="127">
        <v>662</v>
      </c>
      <c r="F14" s="175">
        <v>8.6569896691513007E-2</v>
      </c>
      <c r="G14" s="127">
        <v>36</v>
      </c>
      <c r="H14" s="175">
        <v>8.7591240875912413E-2</v>
      </c>
      <c r="I14" s="127">
        <v>1</v>
      </c>
      <c r="J14" s="176">
        <v>9.0909090909090912E-2</v>
      </c>
      <c r="K14" s="133">
        <v>977</v>
      </c>
      <c r="L14" s="177">
        <v>8.5312609151239963E-2</v>
      </c>
      <c r="M14" s="106"/>
    </row>
    <row r="15" spans="2:13" ht="20.100000000000001" customHeight="1" x14ac:dyDescent="0.25">
      <c r="B15" s="190" t="s">
        <v>99</v>
      </c>
      <c r="C15" s="125">
        <v>348</v>
      </c>
      <c r="D15" s="175">
        <v>0.10286727756429205</v>
      </c>
      <c r="E15" s="127">
        <v>771</v>
      </c>
      <c r="F15" s="175">
        <v>0.10082385249117301</v>
      </c>
      <c r="G15" s="127">
        <v>34</v>
      </c>
      <c r="H15" s="175">
        <v>8.2725060827250604E-2</v>
      </c>
      <c r="I15" s="127">
        <v>0</v>
      </c>
      <c r="J15" s="176">
        <v>0</v>
      </c>
      <c r="K15" s="133">
        <v>1153</v>
      </c>
      <c r="L15" s="177">
        <v>0.10068110373733846</v>
      </c>
      <c r="M15" s="106"/>
    </row>
    <row r="16" spans="2:13" ht="20.100000000000001" customHeight="1" x14ac:dyDescent="0.25">
      <c r="B16" s="190" t="s">
        <v>100</v>
      </c>
      <c r="C16" s="125">
        <v>304</v>
      </c>
      <c r="D16" s="175">
        <v>8.9861070056163173E-2</v>
      </c>
      <c r="E16" s="127">
        <v>687</v>
      </c>
      <c r="F16" s="175">
        <v>8.9839152608866227E-2</v>
      </c>
      <c r="G16" s="127">
        <v>42</v>
      </c>
      <c r="H16" s="175">
        <v>0.10218978102189781</v>
      </c>
      <c r="I16" s="127">
        <v>1</v>
      </c>
      <c r="J16" s="176">
        <v>9.0909090909090912E-2</v>
      </c>
      <c r="K16" s="133">
        <v>1034</v>
      </c>
      <c r="L16" s="177">
        <v>9.0289905693328676E-2</v>
      </c>
      <c r="M16" s="106"/>
    </row>
    <row r="17" spans="2:13" ht="20.100000000000001" customHeight="1" thickBot="1" x14ac:dyDescent="0.35">
      <c r="B17" s="190" t="s">
        <v>101</v>
      </c>
      <c r="C17" s="125">
        <v>394</v>
      </c>
      <c r="D17" s="175">
        <v>0.11646467632279042</v>
      </c>
      <c r="E17" s="127">
        <v>740</v>
      </c>
      <c r="F17" s="175">
        <v>9.6769975153655027E-2</v>
      </c>
      <c r="G17" s="127">
        <v>41</v>
      </c>
      <c r="H17" s="175">
        <v>9.9756690997566913E-2</v>
      </c>
      <c r="I17" s="127">
        <v>2</v>
      </c>
      <c r="J17" s="176">
        <v>0.18181818181818182</v>
      </c>
      <c r="K17" s="133">
        <v>1177</v>
      </c>
      <c r="L17" s="177">
        <v>0.10277680754453371</v>
      </c>
      <c r="M17" s="106"/>
    </row>
    <row r="18" spans="2:13" ht="20.100000000000001" customHeight="1" thickTop="1" thickBot="1" x14ac:dyDescent="0.3">
      <c r="B18" s="141" t="s">
        <v>32</v>
      </c>
      <c r="C18" s="144">
        <v>3383</v>
      </c>
      <c r="D18" s="178">
        <v>0.99999999999999989</v>
      </c>
      <c r="E18" s="146">
        <v>7647</v>
      </c>
      <c r="F18" s="178">
        <v>0.99999999999999989</v>
      </c>
      <c r="G18" s="146">
        <v>411</v>
      </c>
      <c r="H18" s="178">
        <v>1</v>
      </c>
      <c r="I18" s="146">
        <v>11</v>
      </c>
      <c r="J18" s="170">
        <v>1</v>
      </c>
      <c r="K18" s="144">
        <v>11452</v>
      </c>
      <c r="L18" s="179">
        <v>0.99999999999999978</v>
      </c>
      <c r="M18" s="106"/>
    </row>
    <row r="19" spans="2:13" ht="16.5" thickTop="1" thickBot="1" x14ac:dyDescent="0.3">
      <c r="B19" s="95"/>
      <c r="C19" s="96"/>
      <c r="D19" s="97"/>
      <c r="E19" s="96"/>
      <c r="F19" s="97"/>
      <c r="G19" s="96"/>
      <c r="H19" s="97"/>
      <c r="I19" s="96"/>
      <c r="J19" s="97"/>
      <c r="K19" s="96"/>
      <c r="L19" s="97"/>
    </row>
    <row r="20" spans="2:13" ht="15.75" thickTop="1" x14ac:dyDescent="0.25">
      <c r="B20" s="180" t="s">
        <v>36</v>
      </c>
      <c r="C20" s="181"/>
      <c r="D20" s="181"/>
      <c r="E20" s="139"/>
      <c r="F20" s="100"/>
      <c r="G20" s="100"/>
      <c r="H20" s="100"/>
      <c r="I20" s="100"/>
      <c r="J20" s="100"/>
      <c r="K20" s="230"/>
      <c r="L20" s="100"/>
    </row>
    <row r="21" spans="2:13" ht="15" thickBot="1" x14ac:dyDescent="0.35">
      <c r="B21" s="182" t="s">
        <v>200</v>
      </c>
      <c r="C21" s="183"/>
      <c r="D21" s="183"/>
      <c r="E21" s="140"/>
      <c r="F21" s="100"/>
      <c r="G21" s="100"/>
      <c r="H21" s="100"/>
      <c r="I21" s="100"/>
      <c r="J21" s="100"/>
      <c r="K21" s="110"/>
      <c r="L21" s="100"/>
    </row>
    <row r="22" spans="2:13" ht="46.2" customHeight="1" thickTop="1" x14ac:dyDescent="0.3">
      <c r="B22" s="387"/>
      <c r="C22" s="387"/>
      <c r="D22" s="387"/>
      <c r="E22" s="387"/>
      <c r="F22" s="387"/>
      <c r="G22" s="387"/>
      <c r="H22" s="387"/>
      <c r="I22" s="387"/>
      <c r="J22" s="387"/>
      <c r="K22" s="387"/>
      <c r="L22" s="387"/>
    </row>
  </sheetData>
  <mergeCells count="9">
    <mergeCell ref="B22:L22"/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Y23"/>
  <sheetViews>
    <sheetView topLeftCell="T10" zoomScaleNormal="100" workbookViewId="0">
      <selection activeCell="C7" sqref="C7:X19"/>
    </sheetView>
  </sheetViews>
  <sheetFormatPr defaultColWidth="9.109375" defaultRowHeight="14.4" x14ac:dyDescent="0.3"/>
  <cols>
    <col min="1" max="1" width="2.6640625" style="81" customWidth="1"/>
    <col min="2" max="2" width="15.6640625" style="81" customWidth="1"/>
    <col min="3" max="24" width="10.6640625" style="81" customWidth="1"/>
    <col min="25" max="16384" width="9.109375" style="81"/>
  </cols>
  <sheetData>
    <row r="1" spans="2:25" ht="15.75" thickBot="1" x14ac:dyDescent="0.3"/>
    <row r="2" spans="2:25" ht="25.2" customHeight="1" thickTop="1" thickBot="1" x14ac:dyDescent="0.35">
      <c r="B2" s="388" t="s">
        <v>289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89"/>
    </row>
    <row r="3" spans="2:25" ht="25.2" customHeight="1" thickTop="1" thickBot="1" x14ac:dyDescent="0.35">
      <c r="B3" s="313" t="s">
        <v>89</v>
      </c>
      <c r="C3" s="339" t="s">
        <v>38</v>
      </c>
      <c r="D3" s="317"/>
      <c r="E3" s="317"/>
      <c r="F3" s="317"/>
      <c r="G3" s="317"/>
      <c r="H3" s="317"/>
      <c r="I3" s="317"/>
      <c r="J3" s="317"/>
      <c r="K3" s="317"/>
      <c r="L3" s="318"/>
      <c r="M3" s="339" t="s">
        <v>39</v>
      </c>
      <c r="N3" s="317"/>
      <c r="O3" s="317"/>
      <c r="P3" s="317"/>
      <c r="Q3" s="317"/>
      <c r="R3" s="317"/>
      <c r="S3" s="317"/>
      <c r="T3" s="317"/>
      <c r="U3" s="317"/>
      <c r="V3" s="318"/>
      <c r="W3" s="319" t="s">
        <v>32</v>
      </c>
      <c r="X3" s="320"/>
    </row>
    <row r="4" spans="2:25" ht="25.2" customHeight="1" thickTop="1" thickBot="1" x14ac:dyDescent="0.35">
      <c r="B4" s="314"/>
      <c r="C4" s="339" t="s">
        <v>33</v>
      </c>
      <c r="D4" s="317"/>
      <c r="E4" s="317"/>
      <c r="F4" s="317"/>
      <c r="G4" s="317"/>
      <c r="H4" s="317"/>
      <c r="I4" s="317"/>
      <c r="J4" s="318"/>
      <c r="K4" s="380" t="s">
        <v>32</v>
      </c>
      <c r="L4" s="381"/>
      <c r="M4" s="317" t="s">
        <v>33</v>
      </c>
      <c r="N4" s="317"/>
      <c r="O4" s="317"/>
      <c r="P4" s="317"/>
      <c r="Q4" s="317"/>
      <c r="R4" s="317"/>
      <c r="S4" s="317"/>
      <c r="T4" s="318"/>
      <c r="U4" s="365" t="s">
        <v>32</v>
      </c>
      <c r="V4" s="371"/>
      <c r="W4" s="321"/>
      <c r="X4" s="322"/>
    </row>
    <row r="5" spans="2:25" ht="25.2" customHeight="1" thickTop="1" thickBot="1" x14ac:dyDescent="0.35">
      <c r="B5" s="314"/>
      <c r="C5" s="339" t="s">
        <v>34</v>
      </c>
      <c r="D5" s="340"/>
      <c r="E5" s="317" t="s">
        <v>198</v>
      </c>
      <c r="F5" s="340"/>
      <c r="G5" s="317" t="s">
        <v>53</v>
      </c>
      <c r="H5" s="340"/>
      <c r="I5" s="317" t="s">
        <v>35</v>
      </c>
      <c r="J5" s="318"/>
      <c r="K5" s="367"/>
      <c r="L5" s="372"/>
      <c r="M5" s="339" t="s">
        <v>34</v>
      </c>
      <c r="N5" s="340"/>
      <c r="O5" s="317" t="s">
        <v>198</v>
      </c>
      <c r="P5" s="340"/>
      <c r="Q5" s="317" t="s">
        <v>53</v>
      </c>
      <c r="R5" s="340"/>
      <c r="S5" s="317" t="s">
        <v>35</v>
      </c>
      <c r="T5" s="318"/>
      <c r="U5" s="367"/>
      <c r="V5" s="372"/>
      <c r="W5" s="323"/>
      <c r="X5" s="324"/>
    </row>
    <row r="6" spans="2:25" ht="25.2" customHeight="1" thickTop="1" thickBot="1" x14ac:dyDescent="0.35">
      <c r="B6" s="364"/>
      <c r="C6" s="172" t="s">
        <v>5</v>
      </c>
      <c r="D6" s="173" t="s">
        <v>6</v>
      </c>
      <c r="E6" s="174" t="s">
        <v>5</v>
      </c>
      <c r="F6" s="173" t="s">
        <v>6</v>
      </c>
      <c r="G6" s="174" t="s">
        <v>5</v>
      </c>
      <c r="H6" s="173" t="s">
        <v>6</v>
      </c>
      <c r="I6" s="174" t="s">
        <v>5</v>
      </c>
      <c r="J6" s="137" t="s">
        <v>6</v>
      </c>
      <c r="K6" s="172" t="s">
        <v>5</v>
      </c>
      <c r="L6" s="138" t="s">
        <v>6</v>
      </c>
      <c r="M6" s="172" t="s">
        <v>5</v>
      </c>
      <c r="N6" s="173" t="s">
        <v>6</v>
      </c>
      <c r="O6" s="174" t="s">
        <v>5</v>
      </c>
      <c r="P6" s="173" t="s">
        <v>6</v>
      </c>
      <c r="Q6" s="174" t="s">
        <v>5</v>
      </c>
      <c r="R6" s="173" t="s">
        <v>6</v>
      </c>
      <c r="S6" s="174" t="s">
        <v>5</v>
      </c>
      <c r="T6" s="137" t="s">
        <v>6</v>
      </c>
      <c r="U6" s="172" t="s">
        <v>5</v>
      </c>
      <c r="V6" s="138" t="s">
        <v>6</v>
      </c>
      <c r="W6" s="172" t="s">
        <v>5</v>
      </c>
      <c r="X6" s="138" t="s">
        <v>6</v>
      </c>
    </row>
    <row r="7" spans="2:25" ht="20.100000000000001" customHeight="1" thickTop="1" x14ac:dyDescent="0.25">
      <c r="B7" s="190" t="s">
        <v>90</v>
      </c>
      <c r="C7" s="125">
        <v>413</v>
      </c>
      <c r="D7" s="131">
        <v>0.18233995584988963</v>
      </c>
      <c r="E7" s="127">
        <v>907</v>
      </c>
      <c r="F7" s="131">
        <v>0.18848711554447214</v>
      </c>
      <c r="G7" s="127">
        <v>46</v>
      </c>
      <c r="H7" s="131">
        <v>0.18253968253968253</v>
      </c>
      <c r="I7" s="127">
        <v>1</v>
      </c>
      <c r="J7" s="197">
        <v>0.33333333333333331</v>
      </c>
      <c r="K7" s="133">
        <v>1367</v>
      </c>
      <c r="L7" s="132">
        <v>0.186442989634479</v>
      </c>
      <c r="M7" s="125">
        <v>204</v>
      </c>
      <c r="N7" s="131">
        <v>0.18246869409660108</v>
      </c>
      <c r="O7" s="127">
        <v>449</v>
      </c>
      <c r="P7" s="131">
        <v>0.15837742504409172</v>
      </c>
      <c r="Q7" s="127">
        <v>25</v>
      </c>
      <c r="R7" s="131">
        <v>0.15723270440251572</v>
      </c>
      <c r="S7" s="127">
        <v>1</v>
      </c>
      <c r="T7" s="197">
        <v>0.125</v>
      </c>
      <c r="U7" s="133">
        <v>679</v>
      </c>
      <c r="V7" s="132">
        <v>0.16480582524271845</v>
      </c>
      <c r="W7" s="133">
        <v>2046</v>
      </c>
      <c r="X7" s="132">
        <v>0.17865874956339503</v>
      </c>
      <c r="Y7" s="84"/>
    </row>
    <row r="8" spans="2:25" ht="20.100000000000001" customHeight="1" x14ac:dyDescent="0.3">
      <c r="B8" s="190" t="s">
        <v>91</v>
      </c>
      <c r="C8" s="125">
        <v>183</v>
      </c>
      <c r="D8" s="131">
        <v>8.0794701986754966E-2</v>
      </c>
      <c r="E8" s="127">
        <v>423</v>
      </c>
      <c r="F8" s="131">
        <v>8.790523690773068E-2</v>
      </c>
      <c r="G8" s="127">
        <v>20</v>
      </c>
      <c r="H8" s="131">
        <v>7.9365079365079361E-2</v>
      </c>
      <c r="I8" s="127">
        <v>1</v>
      </c>
      <c r="J8" s="197">
        <v>0.33333333333333331</v>
      </c>
      <c r="K8" s="133">
        <v>627</v>
      </c>
      <c r="L8" s="132">
        <v>8.5515548281505732E-2</v>
      </c>
      <c r="M8" s="125">
        <v>91</v>
      </c>
      <c r="N8" s="131">
        <v>8.1395348837209308E-2</v>
      </c>
      <c r="O8" s="127">
        <v>221</v>
      </c>
      <c r="P8" s="131">
        <v>7.7954144620811294E-2</v>
      </c>
      <c r="Q8" s="127">
        <v>16</v>
      </c>
      <c r="R8" s="131">
        <v>0.10062893081761007</v>
      </c>
      <c r="S8" s="127">
        <v>0</v>
      </c>
      <c r="T8" s="197">
        <v>0</v>
      </c>
      <c r="U8" s="133">
        <v>328</v>
      </c>
      <c r="V8" s="132">
        <v>7.9611650485436891E-2</v>
      </c>
      <c r="W8" s="133">
        <v>955</v>
      </c>
      <c r="X8" s="132">
        <v>8.3391547327977641E-2</v>
      </c>
      <c r="Y8" s="84"/>
    </row>
    <row r="9" spans="2:25" ht="20.100000000000001" customHeight="1" x14ac:dyDescent="0.25">
      <c r="B9" s="190" t="s">
        <v>92</v>
      </c>
      <c r="C9" s="125">
        <v>144</v>
      </c>
      <c r="D9" s="131">
        <v>6.3576158940397351E-2</v>
      </c>
      <c r="E9" s="127">
        <v>333</v>
      </c>
      <c r="F9" s="131">
        <v>6.9201995012468834E-2</v>
      </c>
      <c r="G9" s="127">
        <v>21</v>
      </c>
      <c r="H9" s="131">
        <v>8.3333333333333329E-2</v>
      </c>
      <c r="I9" s="127">
        <v>0</v>
      </c>
      <c r="J9" s="197">
        <v>0</v>
      </c>
      <c r="K9" s="133">
        <v>498</v>
      </c>
      <c r="L9" s="132">
        <v>6.7921440261865793E-2</v>
      </c>
      <c r="M9" s="125">
        <v>57</v>
      </c>
      <c r="N9" s="131">
        <v>5.0983899821109124E-2</v>
      </c>
      <c r="O9" s="127">
        <v>213</v>
      </c>
      <c r="P9" s="131">
        <v>7.5132275132275134E-2</v>
      </c>
      <c r="Q9" s="127">
        <v>10</v>
      </c>
      <c r="R9" s="131">
        <v>6.2893081761006289E-2</v>
      </c>
      <c r="S9" s="127">
        <v>0</v>
      </c>
      <c r="T9" s="197">
        <v>0</v>
      </c>
      <c r="U9" s="133">
        <v>280</v>
      </c>
      <c r="V9" s="132">
        <v>6.7961165048543687E-2</v>
      </c>
      <c r="W9" s="133">
        <v>778</v>
      </c>
      <c r="X9" s="132">
        <v>6.7935731749912673E-2</v>
      </c>
      <c r="Y9" s="84"/>
    </row>
    <row r="10" spans="2:25" ht="20.100000000000001" customHeight="1" x14ac:dyDescent="0.25">
      <c r="B10" s="190" t="s">
        <v>93</v>
      </c>
      <c r="C10" s="125">
        <v>126</v>
      </c>
      <c r="D10" s="131">
        <v>5.562913907284768E-2</v>
      </c>
      <c r="E10" s="127">
        <v>284</v>
      </c>
      <c r="F10" s="131">
        <v>5.9019118869492931E-2</v>
      </c>
      <c r="G10" s="127">
        <v>8</v>
      </c>
      <c r="H10" s="131">
        <v>3.1746031746031744E-2</v>
      </c>
      <c r="I10" s="127">
        <v>0</v>
      </c>
      <c r="J10" s="197">
        <v>0</v>
      </c>
      <c r="K10" s="133">
        <v>418</v>
      </c>
      <c r="L10" s="132">
        <v>5.7010365521003817E-2</v>
      </c>
      <c r="M10" s="125">
        <v>64</v>
      </c>
      <c r="N10" s="131">
        <v>5.7245080500894455E-2</v>
      </c>
      <c r="O10" s="127">
        <v>171</v>
      </c>
      <c r="P10" s="131">
        <v>6.0317460317460318E-2</v>
      </c>
      <c r="Q10" s="127">
        <v>7</v>
      </c>
      <c r="R10" s="131">
        <v>4.40251572327044E-2</v>
      </c>
      <c r="S10" s="127">
        <v>0</v>
      </c>
      <c r="T10" s="197">
        <v>0</v>
      </c>
      <c r="U10" s="133">
        <v>242</v>
      </c>
      <c r="V10" s="132">
        <v>5.8737864077669906E-2</v>
      </c>
      <c r="W10" s="133">
        <v>660</v>
      </c>
      <c r="X10" s="132">
        <v>5.763185469786937E-2</v>
      </c>
      <c r="Y10" s="84"/>
    </row>
    <row r="11" spans="2:25" ht="20.100000000000001" customHeight="1" x14ac:dyDescent="0.25">
      <c r="B11" s="190" t="s">
        <v>94</v>
      </c>
      <c r="C11" s="125">
        <v>163</v>
      </c>
      <c r="D11" s="131">
        <v>7.1964679911699775E-2</v>
      </c>
      <c r="E11" s="127">
        <v>357</v>
      </c>
      <c r="F11" s="131">
        <v>7.4189526184538654E-2</v>
      </c>
      <c r="G11" s="127">
        <v>18</v>
      </c>
      <c r="H11" s="131">
        <v>7.1428571428571425E-2</v>
      </c>
      <c r="I11" s="127">
        <v>0</v>
      </c>
      <c r="J11" s="197">
        <v>0</v>
      </c>
      <c r="K11" s="133">
        <v>538</v>
      </c>
      <c r="L11" s="132">
        <v>7.337697763229678E-2</v>
      </c>
      <c r="M11" s="125">
        <v>89</v>
      </c>
      <c r="N11" s="131">
        <v>7.9606440071556345E-2</v>
      </c>
      <c r="O11" s="127">
        <v>206</v>
      </c>
      <c r="P11" s="131">
        <v>7.266313932980599E-2</v>
      </c>
      <c r="Q11" s="127">
        <v>14</v>
      </c>
      <c r="R11" s="131">
        <v>8.8050314465408799E-2</v>
      </c>
      <c r="S11" s="127">
        <v>1</v>
      </c>
      <c r="T11" s="197">
        <v>0.125</v>
      </c>
      <c r="U11" s="133">
        <v>310</v>
      </c>
      <c r="V11" s="132">
        <v>7.5242718446601936E-2</v>
      </c>
      <c r="W11" s="133">
        <v>848</v>
      </c>
      <c r="X11" s="132">
        <v>7.4048201187565485E-2</v>
      </c>
      <c r="Y11" s="84"/>
    </row>
    <row r="12" spans="2:25" ht="20.100000000000001" customHeight="1" x14ac:dyDescent="0.25">
      <c r="B12" s="190" t="s">
        <v>95</v>
      </c>
      <c r="C12" s="125">
        <v>168</v>
      </c>
      <c r="D12" s="131">
        <v>7.4172185430463583E-2</v>
      </c>
      <c r="E12" s="127">
        <v>297</v>
      </c>
      <c r="F12" s="131">
        <v>6.172069825436409E-2</v>
      </c>
      <c r="G12" s="127">
        <v>19</v>
      </c>
      <c r="H12" s="131">
        <v>7.5396825396825393E-2</v>
      </c>
      <c r="I12" s="127">
        <v>0</v>
      </c>
      <c r="J12" s="197">
        <v>0</v>
      </c>
      <c r="K12" s="133">
        <v>484</v>
      </c>
      <c r="L12" s="132">
        <v>6.6012002182214952E-2</v>
      </c>
      <c r="M12" s="125">
        <v>92</v>
      </c>
      <c r="N12" s="131">
        <v>8.2289803220035776E-2</v>
      </c>
      <c r="O12" s="127">
        <v>209</v>
      </c>
      <c r="P12" s="131">
        <v>7.3721340388007053E-2</v>
      </c>
      <c r="Q12" s="127">
        <v>13</v>
      </c>
      <c r="R12" s="131">
        <v>8.1761006289308172E-2</v>
      </c>
      <c r="S12" s="127">
        <v>2</v>
      </c>
      <c r="T12" s="197">
        <v>0.25</v>
      </c>
      <c r="U12" s="133">
        <v>316</v>
      </c>
      <c r="V12" s="132">
        <v>7.6699029126213597E-2</v>
      </c>
      <c r="W12" s="133">
        <v>800</v>
      </c>
      <c r="X12" s="132">
        <v>6.9856793573174994E-2</v>
      </c>
      <c r="Y12" s="84"/>
    </row>
    <row r="13" spans="2:25" ht="20.100000000000001" customHeight="1" x14ac:dyDescent="0.25">
      <c r="B13" s="190" t="s">
        <v>96</v>
      </c>
      <c r="C13" s="125">
        <v>77</v>
      </c>
      <c r="D13" s="131">
        <v>3.399558498896247E-2</v>
      </c>
      <c r="E13" s="127">
        <v>194</v>
      </c>
      <c r="F13" s="131">
        <v>4.0315876974231092E-2</v>
      </c>
      <c r="G13" s="127">
        <v>10</v>
      </c>
      <c r="H13" s="131">
        <v>3.968253968253968E-2</v>
      </c>
      <c r="I13" s="127">
        <v>0</v>
      </c>
      <c r="J13" s="197">
        <v>0</v>
      </c>
      <c r="K13" s="133">
        <v>281</v>
      </c>
      <c r="L13" s="132">
        <v>3.8325150027277689E-2</v>
      </c>
      <c r="M13" s="125">
        <v>52</v>
      </c>
      <c r="N13" s="131">
        <v>4.6511627906976744E-2</v>
      </c>
      <c r="O13" s="127">
        <v>154</v>
      </c>
      <c r="P13" s="131">
        <v>5.4320987654320987E-2</v>
      </c>
      <c r="Q13" s="127">
        <v>9</v>
      </c>
      <c r="R13" s="131">
        <v>5.6603773584905662E-2</v>
      </c>
      <c r="S13" s="127">
        <v>1</v>
      </c>
      <c r="T13" s="197">
        <v>0.125</v>
      </c>
      <c r="U13" s="133">
        <v>216</v>
      </c>
      <c r="V13" s="132">
        <v>5.2427184466019419E-2</v>
      </c>
      <c r="W13" s="133">
        <v>497</v>
      </c>
      <c r="X13" s="132">
        <v>4.3398533007334962E-2</v>
      </c>
      <c r="Y13" s="84"/>
    </row>
    <row r="14" spans="2:25" ht="20.100000000000001" customHeight="1" x14ac:dyDescent="0.3">
      <c r="B14" s="190" t="s">
        <v>97</v>
      </c>
      <c r="C14" s="125">
        <v>85</v>
      </c>
      <c r="D14" s="131">
        <v>3.7527593818984545E-2</v>
      </c>
      <c r="E14" s="127">
        <v>222</v>
      </c>
      <c r="F14" s="131">
        <v>4.6134663341645885E-2</v>
      </c>
      <c r="G14" s="127">
        <v>13</v>
      </c>
      <c r="H14" s="131">
        <v>5.1587301587301584E-2</v>
      </c>
      <c r="I14" s="127">
        <v>0</v>
      </c>
      <c r="J14" s="197">
        <v>0</v>
      </c>
      <c r="K14" s="133">
        <v>320</v>
      </c>
      <c r="L14" s="132">
        <v>4.3644298963447903E-2</v>
      </c>
      <c r="M14" s="125">
        <v>51</v>
      </c>
      <c r="N14" s="131">
        <v>4.5617173524150269E-2</v>
      </c>
      <c r="O14" s="127">
        <v>147</v>
      </c>
      <c r="P14" s="131">
        <v>5.185185185185185E-2</v>
      </c>
      <c r="Q14" s="127">
        <v>9</v>
      </c>
      <c r="R14" s="131">
        <v>5.6603773584905662E-2</v>
      </c>
      <c r="S14" s="127">
        <v>0</v>
      </c>
      <c r="T14" s="197">
        <v>0</v>
      </c>
      <c r="U14" s="133">
        <v>207</v>
      </c>
      <c r="V14" s="132">
        <v>5.0242718446601942E-2</v>
      </c>
      <c r="W14" s="133">
        <v>527</v>
      </c>
      <c r="X14" s="132">
        <v>4.6018162766329022E-2</v>
      </c>
      <c r="Y14" s="84"/>
    </row>
    <row r="15" spans="2:25" ht="20.100000000000001" customHeight="1" x14ac:dyDescent="0.25">
      <c r="B15" s="190" t="s">
        <v>98</v>
      </c>
      <c r="C15" s="125">
        <v>191</v>
      </c>
      <c r="D15" s="131">
        <v>8.4326710816777048E-2</v>
      </c>
      <c r="E15" s="127">
        <v>412</v>
      </c>
      <c r="F15" s="131">
        <v>8.5619285120532004E-2</v>
      </c>
      <c r="G15" s="127">
        <v>17</v>
      </c>
      <c r="H15" s="131">
        <v>6.7460317460317457E-2</v>
      </c>
      <c r="I15" s="127">
        <v>0</v>
      </c>
      <c r="J15" s="197">
        <v>0</v>
      </c>
      <c r="K15" s="133">
        <v>620</v>
      </c>
      <c r="L15" s="132">
        <v>8.4560829241680305E-2</v>
      </c>
      <c r="M15" s="125">
        <v>87</v>
      </c>
      <c r="N15" s="131">
        <v>7.7817531305903395E-2</v>
      </c>
      <c r="O15" s="127">
        <v>250</v>
      </c>
      <c r="P15" s="131">
        <v>8.8183421516754845E-2</v>
      </c>
      <c r="Q15" s="127">
        <v>19</v>
      </c>
      <c r="R15" s="131">
        <v>0.11949685534591195</v>
      </c>
      <c r="S15" s="127">
        <v>1</v>
      </c>
      <c r="T15" s="197">
        <v>0.125</v>
      </c>
      <c r="U15" s="133">
        <v>357</v>
      </c>
      <c r="V15" s="132">
        <v>8.6650485436893201E-2</v>
      </c>
      <c r="W15" s="133">
        <v>977</v>
      </c>
      <c r="X15" s="132">
        <v>8.5312609151239963E-2</v>
      </c>
      <c r="Y15" s="84"/>
    </row>
    <row r="16" spans="2:25" ht="20.100000000000001" customHeight="1" x14ac:dyDescent="0.25">
      <c r="B16" s="190" t="s">
        <v>99</v>
      </c>
      <c r="C16" s="125">
        <v>222</v>
      </c>
      <c r="D16" s="131">
        <v>9.8013245033112581E-2</v>
      </c>
      <c r="E16" s="127">
        <v>485</v>
      </c>
      <c r="F16" s="131">
        <v>0.10078969243557773</v>
      </c>
      <c r="G16" s="127">
        <v>24</v>
      </c>
      <c r="H16" s="131">
        <v>9.5238095238095233E-2</v>
      </c>
      <c r="I16" s="127">
        <v>0</v>
      </c>
      <c r="J16" s="197">
        <v>0</v>
      </c>
      <c r="K16" s="133">
        <v>731</v>
      </c>
      <c r="L16" s="132">
        <v>9.9699945444626292E-2</v>
      </c>
      <c r="M16" s="125">
        <v>126</v>
      </c>
      <c r="N16" s="131">
        <v>0.11270125223613596</v>
      </c>
      <c r="O16" s="127">
        <v>286</v>
      </c>
      <c r="P16" s="131">
        <v>0.10088183421516755</v>
      </c>
      <c r="Q16" s="127">
        <v>10</v>
      </c>
      <c r="R16" s="131">
        <v>6.2893081761006289E-2</v>
      </c>
      <c r="S16" s="127">
        <v>0</v>
      </c>
      <c r="T16" s="197">
        <v>0</v>
      </c>
      <c r="U16" s="133">
        <v>422</v>
      </c>
      <c r="V16" s="132">
        <v>0.10242718446601942</v>
      </c>
      <c r="W16" s="133">
        <v>1153</v>
      </c>
      <c r="X16" s="132">
        <v>0.10068110373733846</v>
      </c>
      <c r="Y16" s="84"/>
    </row>
    <row r="17" spans="2:25" ht="20.100000000000001" customHeight="1" x14ac:dyDescent="0.25">
      <c r="B17" s="190" t="s">
        <v>100</v>
      </c>
      <c r="C17" s="125">
        <v>205</v>
      </c>
      <c r="D17" s="131">
        <v>9.0507726269315678E-2</v>
      </c>
      <c r="E17" s="127">
        <v>432</v>
      </c>
      <c r="F17" s="131">
        <v>8.9775561097256859E-2</v>
      </c>
      <c r="G17" s="127">
        <v>26</v>
      </c>
      <c r="H17" s="131">
        <v>0.10317460317460317</v>
      </c>
      <c r="I17" s="127">
        <v>0</v>
      </c>
      <c r="J17" s="197">
        <v>0</v>
      </c>
      <c r="K17" s="133">
        <v>663</v>
      </c>
      <c r="L17" s="132">
        <v>9.0425531914893623E-2</v>
      </c>
      <c r="M17" s="125">
        <v>99</v>
      </c>
      <c r="N17" s="131">
        <v>8.8550983899821106E-2</v>
      </c>
      <c r="O17" s="127">
        <v>255</v>
      </c>
      <c r="P17" s="131">
        <v>8.9947089947089942E-2</v>
      </c>
      <c r="Q17" s="127">
        <v>16</v>
      </c>
      <c r="R17" s="131">
        <v>0.10062893081761007</v>
      </c>
      <c r="S17" s="127">
        <v>1</v>
      </c>
      <c r="T17" s="197">
        <v>0.125</v>
      </c>
      <c r="U17" s="133">
        <v>371</v>
      </c>
      <c r="V17" s="132">
        <v>9.0048543689320387E-2</v>
      </c>
      <c r="W17" s="133">
        <v>1034</v>
      </c>
      <c r="X17" s="132">
        <v>9.0289905693328676E-2</v>
      </c>
      <c r="Y17" s="84"/>
    </row>
    <row r="18" spans="2:25" ht="20.100000000000001" customHeight="1" thickBot="1" x14ac:dyDescent="0.35">
      <c r="B18" s="190" t="s">
        <v>101</v>
      </c>
      <c r="C18" s="125">
        <v>288</v>
      </c>
      <c r="D18" s="131">
        <v>0.1271523178807947</v>
      </c>
      <c r="E18" s="127">
        <v>466</v>
      </c>
      <c r="F18" s="131">
        <v>9.6841230257689107E-2</v>
      </c>
      <c r="G18" s="127">
        <v>30</v>
      </c>
      <c r="H18" s="131">
        <v>0.11904761904761904</v>
      </c>
      <c r="I18" s="127">
        <v>1</v>
      </c>
      <c r="J18" s="197">
        <v>0.33333333333333331</v>
      </c>
      <c r="K18" s="133">
        <v>785</v>
      </c>
      <c r="L18" s="132">
        <v>0.10706492089470813</v>
      </c>
      <c r="M18" s="125">
        <v>106</v>
      </c>
      <c r="N18" s="131">
        <v>9.4812164579606437E-2</v>
      </c>
      <c r="O18" s="127">
        <v>274</v>
      </c>
      <c r="P18" s="131">
        <v>9.6649029982363313E-2</v>
      </c>
      <c r="Q18" s="127">
        <v>11</v>
      </c>
      <c r="R18" s="131">
        <v>6.9182389937106917E-2</v>
      </c>
      <c r="S18" s="127">
        <v>1</v>
      </c>
      <c r="T18" s="197">
        <v>0.125</v>
      </c>
      <c r="U18" s="133">
        <v>392</v>
      </c>
      <c r="V18" s="132">
        <v>9.5145631067961159E-2</v>
      </c>
      <c r="W18" s="133">
        <v>1177</v>
      </c>
      <c r="X18" s="132">
        <v>0.10277680754453371</v>
      </c>
      <c r="Y18" s="84"/>
    </row>
    <row r="19" spans="2:25" ht="20.100000000000001" customHeight="1" thickTop="1" thickBot="1" x14ac:dyDescent="0.3">
      <c r="B19" s="141" t="s">
        <v>32</v>
      </c>
      <c r="C19" s="144">
        <v>2265</v>
      </c>
      <c r="D19" s="142">
        <v>1</v>
      </c>
      <c r="E19" s="146">
        <v>4812</v>
      </c>
      <c r="F19" s="142">
        <v>1</v>
      </c>
      <c r="G19" s="146">
        <v>252</v>
      </c>
      <c r="H19" s="142">
        <v>0.99999999999999989</v>
      </c>
      <c r="I19" s="146">
        <v>3</v>
      </c>
      <c r="J19" s="143">
        <v>1</v>
      </c>
      <c r="K19" s="144">
        <v>7332</v>
      </c>
      <c r="L19" s="145">
        <v>1</v>
      </c>
      <c r="M19" s="144">
        <v>1118</v>
      </c>
      <c r="N19" s="142">
        <v>0.99999999999999989</v>
      </c>
      <c r="O19" s="146">
        <v>2835</v>
      </c>
      <c r="P19" s="142">
        <v>1</v>
      </c>
      <c r="Q19" s="146">
        <v>159</v>
      </c>
      <c r="R19" s="142">
        <v>0.99999999999999989</v>
      </c>
      <c r="S19" s="146">
        <v>8</v>
      </c>
      <c r="T19" s="143">
        <v>1</v>
      </c>
      <c r="U19" s="144">
        <v>4120</v>
      </c>
      <c r="V19" s="145">
        <v>1.0000000000000002</v>
      </c>
      <c r="W19" s="144">
        <v>11452</v>
      </c>
      <c r="X19" s="145">
        <v>0.99999999999999978</v>
      </c>
      <c r="Y19" s="89"/>
    </row>
    <row r="20" spans="2:25" ht="16.5" thickTop="1" thickBot="1" x14ac:dyDescent="0.3">
      <c r="B20" s="95"/>
      <c r="C20" s="96"/>
      <c r="D20" s="101"/>
      <c r="E20" s="96"/>
      <c r="F20" s="101"/>
      <c r="G20" s="96"/>
      <c r="H20" s="101"/>
      <c r="I20" s="101"/>
      <c r="J20" s="96"/>
      <c r="K20" s="96"/>
      <c r="L20" s="101"/>
      <c r="M20" s="96"/>
      <c r="N20" s="101"/>
      <c r="O20" s="96"/>
      <c r="P20" s="101"/>
      <c r="Q20" s="96"/>
      <c r="R20" s="101"/>
      <c r="S20" s="96"/>
      <c r="T20" s="101"/>
      <c r="U20" s="96"/>
      <c r="V20" s="101"/>
      <c r="W20" s="96"/>
      <c r="X20" s="101"/>
    </row>
    <row r="21" spans="2:25" ht="15.75" thickTop="1" x14ac:dyDescent="0.25">
      <c r="B21" s="180" t="s">
        <v>36</v>
      </c>
      <c r="C21" s="181"/>
      <c r="D21" s="181"/>
      <c r="E21" s="139"/>
      <c r="F21" s="100"/>
      <c r="G21" s="100"/>
      <c r="H21" s="100"/>
      <c r="I21" s="100"/>
      <c r="J21" s="100"/>
      <c r="K21" s="110"/>
      <c r="L21" s="100"/>
      <c r="M21" s="100"/>
      <c r="N21" s="100"/>
      <c r="O21" s="100"/>
      <c r="P21" s="100"/>
      <c r="Q21" s="100"/>
      <c r="R21" s="100"/>
      <c r="S21" s="100"/>
      <c r="T21" s="100"/>
      <c r="U21" s="110"/>
      <c r="V21" s="100"/>
      <c r="W21" s="102"/>
      <c r="X21" s="98"/>
    </row>
    <row r="22" spans="2:25" ht="15" thickBot="1" x14ac:dyDescent="0.35">
      <c r="B22" s="182" t="s">
        <v>199</v>
      </c>
      <c r="C22" s="183"/>
      <c r="D22" s="183"/>
      <c r="E22" s="140"/>
      <c r="F22" s="100"/>
      <c r="G22" s="100"/>
      <c r="H22" s="100"/>
      <c r="I22" s="100"/>
      <c r="J22" s="100"/>
      <c r="K22" s="110"/>
      <c r="L22" s="100"/>
      <c r="M22" s="100"/>
      <c r="N22" s="100"/>
      <c r="O22" s="100"/>
      <c r="P22" s="100"/>
      <c r="Q22" s="100"/>
      <c r="R22" s="100"/>
      <c r="S22" s="100"/>
      <c r="T22" s="100"/>
      <c r="U22" s="110"/>
      <c r="V22" s="100"/>
      <c r="W22" s="98"/>
      <c r="X22" s="98"/>
    </row>
    <row r="23" spans="2:25" ht="15" thickTop="1" x14ac:dyDescent="0.3">
      <c r="B23" s="98"/>
      <c r="C23" s="98"/>
      <c r="D23" s="98"/>
      <c r="E23" s="98"/>
      <c r="F23" s="98"/>
      <c r="G23" s="98"/>
      <c r="H23" s="98"/>
      <c r="I23" s="98"/>
      <c r="J23" s="98"/>
      <c r="K23" s="99"/>
      <c r="L23" s="98"/>
      <c r="M23" s="98"/>
      <c r="N23" s="98"/>
      <c r="O23" s="98"/>
      <c r="P23" s="98"/>
      <c r="Q23" s="98"/>
      <c r="R23" s="98"/>
      <c r="S23" s="98"/>
      <c r="T23" s="98"/>
      <c r="U23" s="99"/>
      <c r="V23" s="98"/>
      <c r="W23" s="98"/>
      <c r="X23" s="98"/>
    </row>
  </sheetData>
  <mergeCells count="17">
    <mergeCell ref="M5:N5"/>
    <mergeCell ref="O5:P5"/>
    <mergeCell ref="Q5:R5"/>
    <mergeCell ref="I5:J5"/>
    <mergeCell ref="B2:X2"/>
    <mergeCell ref="B3:B6"/>
    <mergeCell ref="C3:L3"/>
    <mergeCell ref="M3:V3"/>
    <mergeCell ref="W3:X5"/>
    <mergeCell ref="C4:J4"/>
    <mergeCell ref="K4:L5"/>
    <mergeCell ref="M4:T4"/>
    <mergeCell ref="U4:V5"/>
    <mergeCell ref="S5:T5"/>
    <mergeCell ref="C5:D5"/>
    <mergeCell ref="E5:F5"/>
    <mergeCell ref="G5:H5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23"/>
  <sheetViews>
    <sheetView topLeftCell="O10" zoomScaleNormal="100" workbookViewId="0">
      <selection activeCell="C7" sqref="C7:R19"/>
    </sheetView>
  </sheetViews>
  <sheetFormatPr defaultColWidth="9.109375" defaultRowHeight="14.4" x14ac:dyDescent="0.3"/>
  <cols>
    <col min="1" max="1" width="2.6640625" style="81" customWidth="1"/>
    <col min="2" max="18" width="13.6640625" style="81" customWidth="1"/>
    <col min="19" max="16384" width="9.109375" style="81"/>
  </cols>
  <sheetData>
    <row r="1" spans="2:19" ht="15.75" thickBot="1" x14ac:dyDescent="0.3"/>
    <row r="2" spans="2:19" ht="24.9" customHeight="1" thickTop="1" thickBot="1" x14ac:dyDescent="0.35">
      <c r="B2" s="388" t="s">
        <v>290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89"/>
    </row>
    <row r="3" spans="2:19" ht="24.9" customHeight="1" thickTop="1" thickBot="1" x14ac:dyDescent="0.35">
      <c r="B3" s="313" t="s">
        <v>89</v>
      </c>
      <c r="C3" s="390" t="s">
        <v>41</v>
      </c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1"/>
    </row>
    <row r="4" spans="2:19" ht="24.9" customHeight="1" thickTop="1" thickBot="1" x14ac:dyDescent="0.35">
      <c r="B4" s="315"/>
      <c r="C4" s="339" t="s">
        <v>102</v>
      </c>
      <c r="D4" s="317"/>
      <c r="E4" s="317"/>
      <c r="F4" s="317"/>
      <c r="G4" s="318"/>
      <c r="H4" s="339" t="s">
        <v>103</v>
      </c>
      <c r="I4" s="317"/>
      <c r="J4" s="317"/>
      <c r="K4" s="317"/>
      <c r="L4" s="318"/>
      <c r="M4" s="339" t="s">
        <v>44</v>
      </c>
      <c r="N4" s="317"/>
      <c r="O4" s="317"/>
      <c r="P4" s="317"/>
      <c r="Q4" s="317"/>
      <c r="R4" s="334" t="s">
        <v>54</v>
      </c>
    </row>
    <row r="5" spans="2:19" ht="24.9" customHeight="1" thickTop="1" thickBot="1" x14ac:dyDescent="0.35">
      <c r="B5" s="315"/>
      <c r="C5" s="339" t="s">
        <v>33</v>
      </c>
      <c r="D5" s="378"/>
      <c r="E5" s="378"/>
      <c r="F5" s="378"/>
      <c r="G5" s="313" t="s">
        <v>32</v>
      </c>
      <c r="H5" s="339" t="s">
        <v>33</v>
      </c>
      <c r="I5" s="378"/>
      <c r="J5" s="378"/>
      <c r="K5" s="378"/>
      <c r="L5" s="313" t="s">
        <v>32</v>
      </c>
      <c r="M5" s="339" t="s">
        <v>33</v>
      </c>
      <c r="N5" s="378"/>
      <c r="O5" s="378"/>
      <c r="P5" s="378"/>
      <c r="Q5" s="313" t="s">
        <v>32</v>
      </c>
      <c r="R5" s="335"/>
    </row>
    <row r="6" spans="2:19" ht="24.9" customHeight="1" thickTop="1" thickBot="1" x14ac:dyDescent="0.35">
      <c r="B6" s="316"/>
      <c r="C6" s="172" t="s">
        <v>34</v>
      </c>
      <c r="D6" s="174" t="s">
        <v>201</v>
      </c>
      <c r="E6" s="174" t="s">
        <v>202</v>
      </c>
      <c r="F6" s="138" t="s">
        <v>35</v>
      </c>
      <c r="G6" s="316"/>
      <c r="H6" s="172" t="s">
        <v>34</v>
      </c>
      <c r="I6" s="174" t="s">
        <v>201</v>
      </c>
      <c r="J6" s="174" t="s">
        <v>202</v>
      </c>
      <c r="K6" s="138" t="s">
        <v>35</v>
      </c>
      <c r="L6" s="316"/>
      <c r="M6" s="172" t="s">
        <v>34</v>
      </c>
      <c r="N6" s="174" t="s">
        <v>201</v>
      </c>
      <c r="O6" s="174" t="s">
        <v>202</v>
      </c>
      <c r="P6" s="138" t="s">
        <v>35</v>
      </c>
      <c r="Q6" s="316"/>
      <c r="R6" s="336"/>
    </row>
    <row r="7" spans="2:19" ht="20.100000000000001" customHeight="1" thickTop="1" x14ac:dyDescent="0.25">
      <c r="B7" s="190" t="s">
        <v>90</v>
      </c>
      <c r="C7" s="125">
        <v>26</v>
      </c>
      <c r="D7" s="127">
        <v>66</v>
      </c>
      <c r="E7" s="127">
        <v>0</v>
      </c>
      <c r="F7" s="196">
        <v>0</v>
      </c>
      <c r="G7" s="203">
        <v>92</v>
      </c>
      <c r="H7" s="125">
        <v>427</v>
      </c>
      <c r="I7" s="127">
        <v>829</v>
      </c>
      <c r="J7" s="127">
        <v>42</v>
      </c>
      <c r="K7" s="196">
        <v>2</v>
      </c>
      <c r="L7" s="203">
        <v>1300</v>
      </c>
      <c r="M7" s="125">
        <v>164</v>
      </c>
      <c r="N7" s="127">
        <v>461</v>
      </c>
      <c r="O7" s="127">
        <v>29</v>
      </c>
      <c r="P7" s="196">
        <v>0</v>
      </c>
      <c r="Q7" s="231">
        <v>654</v>
      </c>
      <c r="R7" s="231">
        <v>2046</v>
      </c>
      <c r="S7" s="84"/>
    </row>
    <row r="8" spans="2:19" ht="20.100000000000001" customHeight="1" x14ac:dyDescent="0.3">
      <c r="B8" s="190" t="s">
        <v>91</v>
      </c>
      <c r="C8" s="125">
        <v>15</v>
      </c>
      <c r="D8" s="127">
        <v>24</v>
      </c>
      <c r="E8" s="127">
        <v>0</v>
      </c>
      <c r="F8" s="196">
        <v>0</v>
      </c>
      <c r="G8" s="203">
        <v>39</v>
      </c>
      <c r="H8" s="125">
        <v>174</v>
      </c>
      <c r="I8" s="127">
        <v>398</v>
      </c>
      <c r="J8" s="127">
        <v>19</v>
      </c>
      <c r="K8" s="196">
        <v>1</v>
      </c>
      <c r="L8" s="203">
        <v>592</v>
      </c>
      <c r="M8" s="125">
        <v>85</v>
      </c>
      <c r="N8" s="127">
        <v>222</v>
      </c>
      <c r="O8" s="127">
        <v>17</v>
      </c>
      <c r="P8" s="196">
        <v>0</v>
      </c>
      <c r="Q8" s="203">
        <v>324</v>
      </c>
      <c r="R8" s="203">
        <v>955</v>
      </c>
      <c r="S8" s="84"/>
    </row>
    <row r="9" spans="2:19" ht="20.100000000000001" customHeight="1" x14ac:dyDescent="0.25">
      <c r="B9" s="190" t="s">
        <v>92</v>
      </c>
      <c r="C9" s="125">
        <v>4</v>
      </c>
      <c r="D9" s="127">
        <v>32</v>
      </c>
      <c r="E9" s="127">
        <v>0</v>
      </c>
      <c r="F9" s="196">
        <v>0</v>
      </c>
      <c r="G9" s="203">
        <v>36</v>
      </c>
      <c r="H9" s="125">
        <v>133</v>
      </c>
      <c r="I9" s="127">
        <v>336</v>
      </c>
      <c r="J9" s="127">
        <v>11</v>
      </c>
      <c r="K9" s="196">
        <v>0</v>
      </c>
      <c r="L9" s="203">
        <v>480</v>
      </c>
      <c r="M9" s="125">
        <v>64</v>
      </c>
      <c r="N9" s="127">
        <v>178</v>
      </c>
      <c r="O9" s="127">
        <v>20</v>
      </c>
      <c r="P9" s="196">
        <v>0</v>
      </c>
      <c r="Q9" s="203">
        <v>262</v>
      </c>
      <c r="R9" s="203">
        <v>778</v>
      </c>
      <c r="S9" s="84"/>
    </row>
    <row r="10" spans="2:19" ht="20.100000000000001" customHeight="1" x14ac:dyDescent="0.25">
      <c r="B10" s="190" t="s">
        <v>93</v>
      </c>
      <c r="C10" s="125">
        <v>10</v>
      </c>
      <c r="D10" s="127">
        <v>18</v>
      </c>
      <c r="E10" s="127">
        <v>0</v>
      </c>
      <c r="F10" s="196">
        <v>0</v>
      </c>
      <c r="G10" s="203">
        <v>28</v>
      </c>
      <c r="H10" s="125">
        <v>122</v>
      </c>
      <c r="I10" s="127">
        <v>303</v>
      </c>
      <c r="J10" s="127">
        <v>6</v>
      </c>
      <c r="K10" s="196">
        <v>0</v>
      </c>
      <c r="L10" s="203">
        <v>431</v>
      </c>
      <c r="M10" s="125">
        <v>58</v>
      </c>
      <c r="N10" s="127">
        <v>134</v>
      </c>
      <c r="O10" s="127">
        <v>9</v>
      </c>
      <c r="P10" s="196">
        <v>0</v>
      </c>
      <c r="Q10" s="203">
        <v>201</v>
      </c>
      <c r="R10" s="203">
        <v>660</v>
      </c>
      <c r="S10" s="84"/>
    </row>
    <row r="11" spans="2:19" ht="20.100000000000001" customHeight="1" x14ac:dyDescent="0.25">
      <c r="B11" s="190" t="s">
        <v>94</v>
      </c>
      <c r="C11" s="125">
        <v>12</v>
      </c>
      <c r="D11" s="127">
        <v>29</v>
      </c>
      <c r="E11" s="127">
        <v>0</v>
      </c>
      <c r="F11" s="196">
        <v>0</v>
      </c>
      <c r="G11" s="203">
        <v>41</v>
      </c>
      <c r="H11" s="125">
        <v>158</v>
      </c>
      <c r="I11" s="127">
        <v>364</v>
      </c>
      <c r="J11" s="127">
        <v>20</v>
      </c>
      <c r="K11" s="196">
        <v>0</v>
      </c>
      <c r="L11" s="203">
        <v>542</v>
      </c>
      <c r="M11" s="125">
        <v>82</v>
      </c>
      <c r="N11" s="127">
        <v>170</v>
      </c>
      <c r="O11" s="127">
        <v>12</v>
      </c>
      <c r="P11" s="196">
        <v>1</v>
      </c>
      <c r="Q11" s="203">
        <v>265</v>
      </c>
      <c r="R11" s="203">
        <v>848</v>
      </c>
      <c r="S11" s="84"/>
    </row>
    <row r="12" spans="2:19" ht="20.100000000000001" customHeight="1" x14ac:dyDescent="0.25">
      <c r="B12" s="190" t="s">
        <v>95</v>
      </c>
      <c r="C12" s="125">
        <v>13</v>
      </c>
      <c r="D12" s="127">
        <v>16</v>
      </c>
      <c r="E12" s="127">
        <v>0</v>
      </c>
      <c r="F12" s="196">
        <v>0</v>
      </c>
      <c r="G12" s="203">
        <v>29</v>
      </c>
      <c r="H12" s="125">
        <v>152</v>
      </c>
      <c r="I12" s="127">
        <v>326</v>
      </c>
      <c r="J12" s="127">
        <v>16</v>
      </c>
      <c r="K12" s="196">
        <v>1</v>
      </c>
      <c r="L12" s="203">
        <v>495</v>
      </c>
      <c r="M12" s="125">
        <v>95</v>
      </c>
      <c r="N12" s="127">
        <v>164</v>
      </c>
      <c r="O12" s="127">
        <v>16</v>
      </c>
      <c r="P12" s="196">
        <v>1</v>
      </c>
      <c r="Q12" s="203">
        <v>276</v>
      </c>
      <c r="R12" s="203">
        <v>800</v>
      </c>
      <c r="S12" s="84"/>
    </row>
    <row r="13" spans="2:19" ht="20.100000000000001" customHeight="1" x14ac:dyDescent="0.25">
      <c r="B13" s="190" t="s">
        <v>96</v>
      </c>
      <c r="C13" s="125">
        <v>7</v>
      </c>
      <c r="D13" s="127">
        <v>29</v>
      </c>
      <c r="E13" s="127">
        <v>0</v>
      </c>
      <c r="F13" s="196">
        <v>0</v>
      </c>
      <c r="G13" s="203">
        <v>36</v>
      </c>
      <c r="H13" s="125">
        <v>83</v>
      </c>
      <c r="I13" s="127">
        <v>203</v>
      </c>
      <c r="J13" s="127">
        <v>11</v>
      </c>
      <c r="K13" s="196">
        <v>1</v>
      </c>
      <c r="L13" s="203">
        <v>298</v>
      </c>
      <c r="M13" s="125">
        <v>39</v>
      </c>
      <c r="N13" s="127">
        <v>116</v>
      </c>
      <c r="O13" s="127">
        <v>8</v>
      </c>
      <c r="P13" s="196">
        <v>0</v>
      </c>
      <c r="Q13" s="203">
        <v>163</v>
      </c>
      <c r="R13" s="203">
        <v>497</v>
      </c>
      <c r="S13" s="84"/>
    </row>
    <row r="14" spans="2:19" ht="20.100000000000001" customHeight="1" x14ac:dyDescent="0.3">
      <c r="B14" s="190" t="s">
        <v>97</v>
      </c>
      <c r="C14" s="125">
        <v>7</v>
      </c>
      <c r="D14" s="127">
        <v>30</v>
      </c>
      <c r="E14" s="127">
        <v>0</v>
      </c>
      <c r="F14" s="196">
        <v>0</v>
      </c>
      <c r="G14" s="203">
        <v>37</v>
      </c>
      <c r="H14" s="125">
        <v>77</v>
      </c>
      <c r="I14" s="127">
        <v>217</v>
      </c>
      <c r="J14" s="127">
        <v>7</v>
      </c>
      <c r="K14" s="196">
        <v>0</v>
      </c>
      <c r="L14" s="203">
        <v>301</v>
      </c>
      <c r="M14" s="125">
        <v>52</v>
      </c>
      <c r="N14" s="127">
        <v>122</v>
      </c>
      <c r="O14" s="127">
        <v>15</v>
      </c>
      <c r="P14" s="196">
        <v>0</v>
      </c>
      <c r="Q14" s="203">
        <v>189</v>
      </c>
      <c r="R14" s="203">
        <v>527</v>
      </c>
      <c r="S14" s="84"/>
    </row>
    <row r="15" spans="2:19" ht="20.100000000000001" customHeight="1" x14ac:dyDescent="0.25">
      <c r="B15" s="190" t="s">
        <v>98</v>
      </c>
      <c r="C15" s="125">
        <v>9</v>
      </c>
      <c r="D15" s="127">
        <v>30</v>
      </c>
      <c r="E15" s="127">
        <v>1</v>
      </c>
      <c r="F15" s="196">
        <v>0</v>
      </c>
      <c r="G15" s="203">
        <v>40</v>
      </c>
      <c r="H15" s="125">
        <v>171</v>
      </c>
      <c r="I15" s="127">
        <v>410</v>
      </c>
      <c r="J15" s="127">
        <v>16</v>
      </c>
      <c r="K15" s="196">
        <v>1</v>
      </c>
      <c r="L15" s="203">
        <v>598</v>
      </c>
      <c r="M15" s="125">
        <v>98</v>
      </c>
      <c r="N15" s="127">
        <v>222</v>
      </c>
      <c r="O15" s="127">
        <v>19</v>
      </c>
      <c r="P15" s="196">
        <v>0</v>
      </c>
      <c r="Q15" s="203">
        <v>339</v>
      </c>
      <c r="R15" s="203">
        <v>977</v>
      </c>
      <c r="S15" s="84"/>
    </row>
    <row r="16" spans="2:19" ht="20.100000000000001" customHeight="1" x14ac:dyDescent="0.25">
      <c r="B16" s="190" t="s">
        <v>99</v>
      </c>
      <c r="C16" s="125">
        <v>19</v>
      </c>
      <c r="D16" s="127">
        <v>48</v>
      </c>
      <c r="E16" s="127">
        <v>0</v>
      </c>
      <c r="F16" s="196">
        <v>0</v>
      </c>
      <c r="G16" s="203">
        <v>67</v>
      </c>
      <c r="H16" s="125">
        <v>210</v>
      </c>
      <c r="I16" s="127">
        <v>493</v>
      </c>
      <c r="J16" s="127">
        <v>17</v>
      </c>
      <c r="K16" s="196">
        <v>0</v>
      </c>
      <c r="L16" s="203">
        <v>720</v>
      </c>
      <c r="M16" s="125">
        <v>119</v>
      </c>
      <c r="N16" s="127">
        <v>230</v>
      </c>
      <c r="O16" s="127">
        <v>17</v>
      </c>
      <c r="P16" s="196">
        <v>0</v>
      </c>
      <c r="Q16" s="203">
        <v>366</v>
      </c>
      <c r="R16" s="203">
        <v>1153</v>
      </c>
      <c r="S16" s="84"/>
    </row>
    <row r="17" spans="2:19" ht="20.100000000000001" customHeight="1" x14ac:dyDescent="0.25">
      <c r="B17" s="190" t="s">
        <v>100</v>
      </c>
      <c r="C17" s="125">
        <v>17</v>
      </c>
      <c r="D17" s="127">
        <v>33</v>
      </c>
      <c r="E17" s="127">
        <v>0</v>
      </c>
      <c r="F17" s="196">
        <v>0</v>
      </c>
      <c r="G17" s="203">
        <v>50</v>
      </c>
      <c r="H17" s="125">
        <v>164</v>
      </c>
      <c r="I17" s="127">
        <v>429</v>
      </c>
      <c r="J17" s="127">
        <v>19</v>
      </c>
      <c r="K17" s="196">
        <v>1</v>
      </c>
      <c r="L17" s="203">
        <v>613</v>
      </c>
      <c r="M17" s="125">
        <v>123</v>
      </c>
      <c r="N17" s="127">
        <v>225</v>
      </c>
      <c r="O17" s="127">
        <v>23</v>
      </c>
      <c r="P17" s="196">
        <v>0</v>
      </c>
      <c r="Q17" s="203">
        <v>371</v>
      </c>
      <c r="R17" s="203">
        <v>1034</v>
      </c>
      <c r="S17" s="84"/>
    </row>
    <row r="18" spans="2:19" ht="20.100000000000001" customHeight="1" thickBot="1" x14ac:dyDescent="0.35">
      <c r="B18" s="190" t="s">
        <v>101</v>
      </c>
      <c r="C18" s="125">
        <v>16</v>
      </c>
      <c r="D18" s="127">
        <v>37</v>
      </c>
      <c r="E18" s="127">
        <v>0</v>
      </c>
      <c r="F18" s="196">
        <v>0</v>
      </c>
      <c r="G18" s="203">
        <v>53</v>
      </c>
      <c r="H18" s="125">
        <v>248</v>
      </c>
      <c r="I18" s="127">
        <v>442</v>
      </c>
      <c r="J18" s="127">
        <v>17</v>
      </c>
      <c r="K18" s="196">
        <v>1</v>
      </c>
      <c r="L18" s="203">
        <v>708</v>
      </c>
      <c r="M18" s="125">
        <v>130</v>
      </c>
      <c r="N18" s="127">
        <v>261</v>
      </c>
      <c r="O18" s="127">
        <v>24</v>
      </c>
      <c r="P18" s="196">
        <v>1</v>
      </c>
      <c r="Q18" s="203">
        <v>416</v>
      </c>
      <c r="R18" s="203">
        <v>1177</v>
      </c>
      <c r="S18" s="84"/>
    </row>
    <row r="19" spans="2:19" ht="20.100000000000001" customHeight="1" thickTop="1" thickBot="1" x14ac:dyDescent="0.3">
      <c r="B19" s="141" t="s">
        <v>32</v>
      </c>
      <c r="C19" s="156">
        <v>155</v>
      </c>
      <c r="D19" s="157">
        <v>392</v>
      </c>
      <c r="E19" s="157">
        <v>1</v>
      </c>
      <c r="F19" s="204">
        <v>0</v>
      </c>
      <c r="G19" s="159">
        <v>548</v>
      </c>
      <c r="H19" s="156">
        <v>2119</v>
      </c>
      <c r="I19" s="157">
        <v>4750</v>
      </c>
      <c r="J19" s="157">
        <v>201</v>
      </c>
      <c r="K19" s="204">
        <v>8</v>
      </c>
      <c r="L19" s="159">
        <v>7078</v>
      </c>
      <c r="M19" s="156">
        <v>1109</v>
      </c>
      <c r="N19" s="157">
        <v>2505</v>
      </c>
      <c r="O19" s="157">
        <v>209</v>
      </c>
      <c r="P19" s="204">
        <v>3</v>
      </c>
      <c r="Q19" s="159">
        <v>3826</v>
      </c>
      <c r="R19" s="159">
        <v>11452</v>
      </c>
      <c r="S19" s="89"/>
    </row>
    <row r="20" spans="2:19" ht="16.5" thickTop="1" thickBot="1" x14ac:dyDescent="0.3">
      <c r="B20" s="95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</row>
    <row r="21" spans="2:19" ht="15.75" thickTop="1" x14ac:dyDescent="0.25">
      <c r="B21" s="180" t="s">
        <v>36</v>
      </c>
      <c r="C21" s="181"/>
      <c r="D21" s="181"/>
      <c r="E21" s="139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98"/>
    </row>
    <row r="22" spans="2:19" ht="15" thickBot="1" x14ac:dyDescent="0.35">
      <c r="B22" s="182" t="s">
        <v>199</v>
      </c>
      <c r="C22" s="183"/>
      <c r="D22" s="183"/>
      <c r="E22" s="14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98"/>
    </row>
    <row r="23" spans="2:19" ht="15" thickTop="1" x14ac:dyDescent="0.3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</row>
  </sheetData>
  <mergeCells count="13">
    <mergeCell ref="B2:R2"/>
    <mergeCell ref="B3:B6"/>
    <mergeCell ref="C3:R3"/>
    <mergeCell ref="C4:G4"/>
    <mergeCell ref="H4:L4"/>
    <mergeCell ref="M4:Q4"/>
    <mergeCell ref="R4:R6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23"/>
  <sheetViews>
    <sheetView topLeftCell="N10" zoomScaleNormal="100" workbookViewId="0">
      <selection activeCell="C7" sqref="C7:R19"/>
    </sheetView>
  </sheetViews>
  <sheetFormatPr defaultColWidth="9.109375" defaultRowHeight="14.4" x14ac:dyDescent="0.3"/>
  <cols>
    <col min="1" max="1" width="2.6640625" style="81" customWidth="1"/>
    <col min="2" max="18" width="13.6640625" style="81" customWidth="1"/>
    <col min="19" max="16384" width="9.109375" style="81"/>
  </cols>
  <sheetData>
    <row r="1" spans="2:19" ht="15.75" thickBot="1" x14ac:dyDescent="0.3"/>
    <row r="2" spans="2:19" ht="25.2" customHeight="1" thickTop="1" thickBot="1" x14ac:dyDescent="0.35">
      <c r="B2" s="310" t="s">
        <v>291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2"/>
    </row>
    <row r="3" spans="2:19" ht="25.2" customHeight="1" thickTop="1" thickBot="1" x14ac:dyDescent="0.35">
      <c r="B3" s="313" t="s">
        <v>89</v>
      </c>
      <c r="C3" s="390" t="s">
        <v>41</v>
      </c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1"/>
    </row>
    <row r="4" spans="2:19" ht="25.2" customHeight="1" thickTop="1" thickBot="1" x14ac:dyDescent="0.35">
      <c r="B4" s="315"/>
      <c r="C4" s="339" t="s">
        <v>102</v>
      </c>
      <c r="D4" s="317"/>
      <c r="E4" s="317"/>
      <c r="F4" s="317"/>
      <c r="G4" s="318"/>
      <c r="H4" s="339" t="s">
        <v>103</v>
      </c>
      <c r="I4" s="317"/>
      <c r="J4" s="317"/>
      <c r="K4" s="317"/>
      <c r="L4" s="318"/>
      <c r="M4" s="339" t="s">
        <v>44</v>
      </c>
      <c r="N4" s="317"/>
      <c r="O4" s="317"/>
      <c r="P4" s="317"/>
      <c r="Q4" s="318"/>
      <c r="R4" s="334" t="s">
        <v>32</v>
      </c>
    </row>
    <row r="5" spans="2:19" ht="25.2" customHeight="1" thickTop="1" thickBot="1" x14ac:dyDescent="0.35">
      <c r="B5" s="315"/>
      <c r="C5" s="339" t="s">
        <v>33</v>
      </c>
      <c r="D5" s="378"/>
      <c r="E5" s="378"/>
      <c r="F5" s="378"/>
      <c r="G5" s="313" t="s">
        <v>32</v>
      </c>
      <c r="H5" s="339" t="s">
        <v>33</v>
      </c>
      <c r="I5" s="378"/>
      <c r="J5" s="378"/>
      <c r="K5" s="378"/>
      <c r="L5" s="313" t="s">
        <v>32</v>
      </c>
      <c r="M5" s="339" t="s">
        <v>33</v>
      </c>
      <c r="N5" s="378"/>
      <c r="O5" s="378"/>
      <c r="P5" s="378"/>
      <c r="Q5" s="313" t="s">
        <v>32</v>
      </c>
      <c r="R5" s="335"/>
    </row>
    <row r="6" spans="2:19" ht="25.2" customHeight="1" thickTop="1" thickBot="1" x14ac:dyDescent="0.35">
      <c r="B6" s="316"/>
      <c r="C6" s="172" t="s">
        <v>34</v>
      </c>
      <c r="D6" s="174" t="s">
        <v>201</v>
      </c>
      <c r="E6" s="174" t="s">
        <v>202</v>
      </c>
      <c r="F6" s="138" t="s">
        <v>35</v>
      </c>
      <c r="G6" s="316"/>
      <c r="H6" s="172" t="s">
        <v>34</v>
      </c>
      <c r="I6" s="174" t="s">
        <v>201</v>
      </c>
      <c r="J6" s="174" t="s">
        <v>202</v>
      </c>
      <c r="K6" s="138" t="s">
        <v>35</v>
      </c>
      <c r="L6" s="316"/>
      <c r="M6" s="172" t="s">
        <v>34</v>
      </c>
      <c r="N6" s="174" t="s">
        <v>201</v>
      </c>
      <c r="O6" s="174" t="s">
        <v>202</v>
      </c>
      <c r="P6" s="138" t="s">
        <v>35</v>
      </c>
      <c r="Q6" s="316"/>
      <c r="R6" s="336"/>
    </row>
    <row r="7" spans="2:19" ht="20.100000000000001" customHeight="1" thickTop="1" x14ac:dyDescent="0.25">
      <c r="B7" s="189" t="s">
        <v>90</v>
      </c>
      <c r="C7" s="210">
        <v>0.16774193548387098</v>
      </c>
      <c r="D7" s="211">
        <v>0.1683673469387755</v>
      </c>
      <c r="E7" s="211">
        <v>0</v>
      </c>
      <c r="F7" s="212">
        <v>0</v>
      </c>
      <c r="G7" s="235">
        <v>0.16788321167883211</v>
      </c>
      <c r="H7" s="210">
        <v>0.20151014629542238</v>
      </c>
      <c r="I7" s="211">
        <v>0.1745263157894737</v>
      </c>
      <c r="J7" s="211">
        <v>0.20895522388059701</v>
      </c>
      <c r="K7" s="212">
        <v>0.25</v>
      </c>
      <c r="L7" s="235">
        <v>0.18366770274088726</v>
      </c>
      <c r="M7" s="210">
        <v>0.14788097385031559</v>
      </c>
      <c r="N7" s="211">
        <v>0.18403193612774452</v>
      </c>
      <c r="O7" s="211">
        <v>0.13875598086124402</v>
      </c>
      <c r="P7" s="212">
        <v>0</v>
      </c>
      <c r="Q7" s="236">
        <v>0.17093570308416101</v>
      </c>
      <c r="R7" s="236">
        <v>0.17865874956339503</v>
      </c>
      <c r="S7" s="84"/>
    </row>
    <row r="8" spans="2:19" ht="20.100000000000001" customHeight="1" x14ac:dyDescent="0.3">
      <c r="B8" s="190" t="s">
        <v>91</v>
      </c>
      <c r="C8" s="210">
        <v>9.6774193548387094E-2</v>
      </c>
      <c r="D8" s="211">
        <v>6.1224489795918366E-2</v>
      </c>
      <c r="E8" s="211">
        <v>0</v>
      </c>
      <c r="F8" s="212">
        <v>0</v>
      </c>
      <c r="G8" s="236">
        <v>7.1167883211678828E-2</v>
      </c>
      <c r="H8" s="210">
        <v>8.2114204813591316E-2</v>
      </c>
      <c r="I8" s="211">
        <v>8.3789473684210525E-2</v>
      </c>
      <c r="J8" s="211">
        <v>9.4527363184079602E-2</v>
      </c>
      <c r="K8" s="212">
        <v>0.125</v>
      </c>
      <c r="L8" s="236">
        <v>8.363944617123481E-2</v>
      </c>
      <c r="M8" s="210">
        <v>7.6645626690712357E-2</v>
      </c>
      <c r="N8" s="211">
        <v>8.862275449101796E-2</v>
      </c>
      <c r="O8" s="211">
        <v>8.1339712918660281E-2</v>
      </c>
      <c r="P8" s="212">
        <v>0</v>
      </c>
      <c r="Q8" s="236">
        <v>8.4683742812336649E-2</v>
      </c>
      <c r="R8" s="236">
        <v>8.3391547327977641E-2</v>
      </c>
      <c r="S8" s="84"/>
    </row>
    <row r="9" spans="2:19" ht="20.100000000000001" customHeight="1" x14ac:dyDescent="0.25">
      <c r="B9" s="190" t="s">
        <v>92</v>
      </c>
      <c r="C9" s="210">
        <v>2.5806451612903226E-2</v>
      </c>
      <c r="D9" s="211">
        <v>8.1632653061224483E-2</v>
      </c>
      <c r="E9" s="211">
        <v>0</v>
      </c>
      <c r="F9" s="212">
        <v>0</v>
      </c>
      <c r="G9" s="236">
        <v>6.569343065693431E-2</v>
      </c>
      <c r="H9" s="210">
        <v>6.276545540349221E-2</v>
      </c>
      <c r="I9" s="211">
        <v>7.0736842105263154E-2</v>
      </c>
      <c r="J9" s="211">
        <v>5.4726368159203981E-2</v>
      </c>
      <c r="K9" s="212">
        <v>0</v>
      </c>
      <c r="L9" s="236">
        <v>6.781576716586607E-2</v>
      </c>
      <c r="M9" s="210">
        <v>5.7709648331830475E-2</v>
      </c>
      <c r="N9" s="211">
        <v>7.105788423153693E-2</v>
      </c>
      <c r="O9" s="211">
        <v>9.569377990430622E-2</v>
      </c>
      <c r="P9" s="212">
        <v>0</v>
      </c>
      <c r="Q9" s="236">
        <v>6.847882906429692E-2</v>
      </c>
      <c r="R9" s="236">
        <v>6.7935731749912673E-2</v>
      </c>
      <c r="S9" s="84"/>
    </row>
    <row r="10" spans="2:19" ht="20.100000000000001" customHeight="1" x14ac:dyDescent="0.25">
      <c r="B10" s="190" t="s">
        <v>93</v>
      </c>
      <c r="C10" s="210">
        <v>6.4516129032258063E-2</v>
      </c>
      <c r="D10" s="211">
        <v>4.5918367346938778E-2</v>
      </c>
      <c r="E10" s="211">
        <v>0</v>
      </c>
      <c r="F10" s="212">
        <v>0</v>
      </c>
      <c r="G10" s="236">
        <v>5.1094890510948905E-2</v>
      </c>
      <c r="H10" s="210">
        <v>5.7574327512977821E-2</v>
      </c>
      <c r="I10" s="211">
        <v>6.3789473684210521E-2</v>
      </c>
      <c r="J10" s="211">
        <v>2.9850746268656716E-2</v>
      </c>
      <c r="K10" s="212">
        <v>0</v>
      </c>
      <c r="L10" s="236">
        <v>6.0892907601017239E-2</v>
      </c>
      <c r="M10" s="210">
        <v>5.229936880072137E-2</v>
      </c>
      <c r="N10" s="211">
        <v>5.3493013972055886E-2</v>
      </c>
      <c r="O10" s="211">
        <v>4.3062200956937802E-2</v>
      </c>
      <c r="P10" s="212">
        <v>0</v>
      </c>
      <c r="Q10" s="236">
        <v>5.2535284892838471E-2</v>
      </c>
      <c r="R10" s="236">
        <v>5.763185469786937E-2</v>
      </c>
      <c r="S10" s="84"/>
    </row>
    <row r="11" spans="2:19" ht="20.100000000000001" customHeight="1" x14ac:dyDescent="0.25">
      <c r="B11" s="190" t="s">
        <v>94</v>
      </c>
      <c r="C11" s="210">
        <v>7.7419354838709681E-2</v>
      </c>
      <c r="D11" s="211">
        <v>7.3979591836734693E-2</v>
      </c>
      <c r="E11" s="211">
        <v>0</v>
      </c>
      <c r="F11" s="212">
        <v>0</v>
      </c>
      <c r="G11" s="236">
        <v>7.4817518248175188E-2</v>
      </c>
      <c r="H11" s="210">
        <v>7.4563473336479474E-2</v>
      </c>
      <c r="I11" s="211">
        <v>7.6631578947368426E-2</v>
      </c>
      <c r="J11" s="211">
        <v>9.950248756218906E-2</v>
      </c>
      <c r="K11" s="212">
        <v>0</v>
      </c>
      <c r="L11" s="236">
        <v>7.6575303758123769E-2</v>
      </c>
      <c r="M11" s="210">
        <v>7.3940486925157797E-2</v>
      </c>
      <c r="N11" s="211">
        <v>6.7864271457085831E-2</v>
      </c>
      <c r="O11" s="211">
        <v>5.7416267942583733E-2</v>
      </c>
      <c r="P11" s="212">
        <v>0.33333333333333331</v>
      </c>
      <c r="Q11" s="236">
        <v>6.9262937794040774E-2</v>
      </c>
      <c r="R11" s="236">
        <v>7.4048201187565485E-2</v>
      </c>
      <c r="S11" s="84"/>
    </row>
    <row r="12" spans="2:19" ht="20.100000000000001" customHeight="1" x14ac:dyDescent="0.25">
      <c r="B12" s="190" t="s">
        <v>95</v>
      </c>
      <c r="C12" s="210">
        <v>8.387096774193549E-2</v>
      </c>
      <c r="D12" s="211">
        <v>4.0816326530612242E-2</v>
      </c>
      <c r="E12" s="211">
        <v>0</v>
      </c>
      <c r="F12" s="212">
        <v>0</v>
      </c>
      <c r="G12" s="236">
        <v>5.2919708029197078E-2</v>
      </c>
      <c r="H12" s="210">
        <v>7.1731949032562525E-2</v>
      </c>
      <c r="I12" s="211">
        <v>6.8631578947368418E-2</v>
      </c>
      <c r="J12" s="211">
        <v>7.9601990049751242E-2</v>
      </c>
      <c r="K12" s="212">
        <v>0.125</v>
      </c>
      <c r="L12" s="236">
        <v>6.9935009889799379E-2</v>
      </c>
      <c r="M12" s="210">
        <v>8.5662759242560865E-2</v>
      </c>
      <c r="N12" s="211">
        <v>6.54690618762475E-2</v>
      </c>
      <c r="O12" s="211">
        <v>7.6555023923444973E-2</v>
      </c>
      <c r="P12" s="212">
        <v>0.33333333333333331</v>
      </c>
      <c r="Q12" s="236">
        <v>7.2138003136434925E-2</v>
      </c>
      <c r="R12" s="236">
        <v>6.9856793573174994E-2</v>
      </c>
      <c r="S12" s="84"/>
    </row>
    <row r="13" spans="2:19" ht="20.100000000000001" customHeight="1" x14ac:dyDescent="0.25">
      <c r="B13" s="190" t="s">
        <v>96</v>
      </c>
      <c r="C13" s="210">
        <v>4.5161290322580643E-2</v>
      </c>
      <c r="D13" s="211">
        <v>7.3979591836734693E-2</v>
      </c>
      <c r="E13" s="211">
        <v>0</v>
      </c>
      <c r="F13" s="212">
        <v>0</v>
      </c>
      <c r="G13" s="236">
        <v>6.569343065693431E-2</v>
      </c>
      <c r="H13" s="210">
        <v>3.9169419537517694E-2</v>
      </c>
      <c r="I13" s="211">
        <v>4.2736842105263156E-2</v>
      </c>
      <c r="J13" s="211">
        <v>5.4726368159203981E-2</v>
      </c>
      <c r="K13" s="212">
        <v>0.125</v>
      </c>
      <c r="L13" s="236">
        <v>4.2102288782141846E-2</v>
      </c>
      <c r="M13" s="210">
        <v>3.5166816952209197E-2</v>
      </c>
      <c r="N13" s="211">
        <v>4.6307385229540921E-2</v>
      </c>
      <c r="O13" s="211">
        <v>3.8277511961722487E-2</v>
      </c>
      <c r="P13" s="212">
        <v>0</v>
      </c>
      <c r="Q13" s="236">
        <v>4.2603240982749611E-2</v>
      </c>
      <c r="R13" s="236">
        <v>4.3398533007334962E-2</v>
      </c>
      <c r="S13" s="84"/>
    </row>
    <row r="14" spans="2:19" ht="20.100000000000001" customHeight="1" x14ac:dyDescent="0.3">
      <c r="B14" s="190" t="s">
        <v>97</v>
      </c>
      <c r="C14" s="210">
        <v>4.5161290322580643E-2</v>
      </c>
      <c r="D14" s="211">
        <v>7.6530612244897961E-2</v>
      </c>
      <c r="E14" s="211">
        <v>0</v>
      </c>
      <c r="F14" s="212">
        <v>0</v>
      </c>
      <c r="G14" s="236">
        <v>6.7518248175182483E-2</v>
      </c>
      <c r="H14" s="210">
        <v>3.6337895233600752E-2</v>
      </c>
      <c r="I14" s="211">
        <v>4.5684210526315792E-2</v>
      </c>
      <c r="J14" s="211">
        <v>3.482587064676617E-2</v>
      </c>
      <c r="K14" s="212">
        <v>0</v>
      </c>
      <c r="L14" s="236">
        <v>4.2526137326928511E-2</v>
      </c>
      <c r="M14" s="210">
        <v>4.6889089269612265E-2</v>
      </c>
      <c r="N14" s="211">
        <v>4.8702594810379245E-2</v>
      </c>
      <c r="O14" s="211">
        <v>7.1770334928229665E-2</v>
      </c>
      <c r="P14" s="212">
        <v>0</v>
      </c>
      <c r="Q14" s="236">
        <v>4.939884997386304E-2</v>
      </c>
      <c r="R14" s="236">
        <v>4.6018162766329022E-2</v>
      </c>
      <c r="S14" s="84"/>
    </row>
    <row r="15" spans="2:19" ht="20.100000000000001" customHeight="1" x14ac:dyDescent="0.25">
      <c r="B15" s="190" t="s">
        <v>98</v>
      </c>
      <c r="C15" s="210">
        <v>5.8064516129032261E-2</v>
      </c>
      <c r="D15" s="211">
        <v>7.6530612244897961E-2</v>
      </c>
      <c r="E15" s="211">
        <v>1</v>
      </c>
      <c r="F15" s="212">
        <v>0</v>
      </c>
      <c r="G15" s="236">
        <v>7.2992700729927001E-2</v>
      </c>
      <c r="H15" s="210">
        <v>8.0698442661632841E-2</v>
      </c>
      <c r="I15" s="211">
        <v>8.6315789473684207E-2</v>
      </c>
      <c r="J15" s="211">
        <v>7.9601990049751242E-2</v>
      </c>
      <c r="K15" s="212">
        <v>0.125</v>
      </c>
      <c r="L15" s="236">
        <v>8.448714326080814E-2</v>
      </c>
      <c r="M15" s="210">
        <v>8.8367899008115425E-2</v>
      </c>
      <c r="N15" s="211">
        <v>8.862275449101796E-2</v>
      </c>
      <c r="O15" s="211">
        <v>9.0909090909090912E-2</v>
      </c>
      <c r="P15" s="212">
        <v>0</v>
      </c>
      <c r="Q15" s="236">
        <v>8.8604286461055934E-2</v>
      </c>
      <c r="R15" s="236">
        <v>8.5312609151239963E-2</v>
      </c>
      <c r="S15" s="84"/>
    </row>
    <row r="16" spans="2:19" ht="20.100000000000001" customHeight="1" x14ac:dyDescent="0.25">
      <c r="B16" s="190" t="s">
        <v>99</v>
      </c>
      <c r="C16" s="210">
        <v>0.12258064516129032</v>
      </c>
      <c r="D16" s="211">
        <v>0.12244897959183673</v>
      </c>
      <c r="E16" s="211">
        <v>0</v>
      </c>
      <c r="F16" s="212">
        <v>0</v>
      </c>
      <c r="G16" s="236">
        <v>0.12226277372262774</v>
      </c>
      <c r="H16" s="210">
        <v>9.9103350637092968E-2</v>
      </c>
      <c r="I16" s="211">
        <v>0.10378947368421053</v>
      </c>
      <c r="J16" s="211">
        <v>8.45771144278607E-2</v>
      </c>
      <c r="K16" s="212">
        <v>0</v>
      </c>
      <c r="L16" s="236">
        <v>0.10172365074879909</v>
      </c>
      <c r="M16" s="210">
        <v>0.1073038773669973</v>
      </c>
      <c r="N16" s="211">
        <v>9.1816367265469059E-2</v>
      </c>
      <c r="O16" s="211">
        <v>8.1339712918660281E-2</v>
      </c>
      <c r="P16" s="212">
        <v>0</v>
      </c>
      <c r="Q16" s="236">
        <v>9.566126502875065E-2</v>
      </c>
      <c r="R16" s="236">
        <v>0.10068110373733846</v>
      </c>
      <c r="S16" s="84"/>
    </row>
    <row r="17" spans="2:19" ht="20.100000000000001" customHeight="1" x14ac:dyDescent="0.25">
      <c r="B17" s="190" t="s">
        <v>100</v>
      </c>
      <c r="C17" s="210">
        <v>0.10967741935483871</v>
      </c>
      <c r="D17" s="211">
        <v>8.4183673469387751E-2</v>
      </c>
      <c r="E17" s="211">
        <v>0</v>
      </c>
      <c r="F17" s="212">
        <v>0</v>
      </c>
      <c r="G17" s="236">
        <v>9.1240875912408759E-2</v>
      </c>
      <c r="H17" s="210">
        <v>7.739499764039641E-2</v>
      </c>
      <c r="I17" s="211">
        <v>9.031578947368421E-2</v>
      </c>
      <c r="J17" s="211">
        <v>9.4527363184079602E-2</v>
      </c>
      <c r="K17" s="212">
        <v>0.125</v>
      </c>
      <c r="L17" s="236">
        <v>8.6606385984741449E-2</v>
      </c>
      <c r="M17" s="210">
        <v>0.1109107303877367</v>
      </c>
      <c r="N17" s="211">
        <v>8.9820359281437126E-2</v>
      </c>
      <c r="O17" s="211">
        <v>0.11004784688995216</v>
      </c>
      <c r="P17" s="212">
        <v>0</v>
      </c>
      <c r="Q17" s="236">
        <v>9.6968112911657078E-2</v>
      </c>
      <c r="R17" s="236">
        <v>9.0289905693328676E-2</v>
      </c>
      <c r="S17" s="84"/>
    </row>
    <row r="18" spans="2:19" ht="20.100000000000001" customHeight="1" thickBot="1" x14ac:dyDescent="0.35">
      <c r="B18" s="190" t="s">
        <v>101</v>
      </c>
      <c r="C18" s="210">
        <v>0.1032258064516129</v>
      </c>
      <c r="D18" s="211">
        <v>9.438775510204081E-2</v>
      </c>
      <c r="E18" s="211">
        <v>0</v>
      </c>
      <c r="F18" s="212">
        <v>0</v>
      </c>
      <c r="G18" s="236">
        <v>9.6715328467153291E-2</v>
      </c>
      <c r="H18" s="210">
        <v>0.1170363378952336</v>
      </c>
      <c r="I18" s="211">
        <v>9.3052631578947373E-2</v>
      </c>
      <c r="J18" s="211">
        <v>8.45771144278607E-2</v>
      </c>
      <c r="K18" s="212">
        <v>0.125</v>
      </c>
      <c r="L18" s="236">
        <v>0.10002825656965245</v>
      </c>
      <c r="M18" s="210">
        <v>0.11722272317403065</v>
      </c>
      <c r="N18" s="211">
        <v>0.10419161676646707</v>
      </c>
      <c r="O18" s="211">
        <v>0.11483253588516747</v>
      </c>
      <c r="P18" s="212">
        <v>0.33333333333333331</v>
      </c>
      <c r="Q18" s="236">
        <v>0.10872974385781495</v>
      </c>
      <c r="R18" s="236">
        <v>0.10277680754453371</v>
      </c>
      <c r="S18" s="84"/>
    </row>
    <row r="19" spans="2:19" ht="20.100000000000001" customHeight="1" thickTop="1" thickBot="1" x14ac:dyDescent="0.3">
      <c r="B19" s="141" t="s">
        <v>32</v>
      </c>
      <c r="C19" s="237">
        <v>1</v>
      </c>
      <c r="D19" s="238">
        <v>1</v>
      </c>
      <c r="E19" s="238">
        <v>1</v>
      </c>
      <c r="F19" s="239">
        <v>0</v>
      </c>
      <c r="G19" s="240">
        <v>0.99999999999999989</v>
      </c>
      <c r="H19" s="237">
        <v>1</v>
      </c>
      <c r="I19" s="238">
        <v>1</v>
      </c>
      <c r="J19" s="238">
        <v>1</v>
      </c>
      <c r="K19" s="239">
        <v>1</v>
      </c>
      <c r="L19" s="240">
        <v>1</v>
      </c>
      <c r="M19" s="237">
        <v>1</v>
      </c>
      <c r="N19" s="238">
        <v>0.99999999999999989</v>
      </c>
      <c r="O19" s="238">
        <v>1</v>
      </c>
      <c r="P19" s="239">
        <v>1</v>
      </c>
      <c r="Q19" s="240">
        <v>0.99999999999999989</v>
      </c>
      <c r="R19" s="240">
        <v>0.99999999999999978</v>
      </c>
      <c r="S19" s="89"/>
    </row>
    <row r="20" spans="2:19" ht="16.5" thickTop="1" thickBot="1" x14ac:dyDescent="0.3">
      <c r="B20" s="95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</row>
    <row r="21" spans="2:19" ht="15.75" thickTop="1" x14ac:dyDescent="0.25">
      <c r="B21" s="180" t="s">
        <v>36</v>
      </c>
      <c r="C21" s="181"/>
      <c r="D21" s="181"/>
      <c r="E21" s="139"/>
      <c r="F21" s="100"/>
      <c r="G21" s="233"/>
      <c r="H21" s="100"/>
      <c r="I21" s="100"/>
      <c r="J21" s="100"/>
      <c r="K21" s="100"/>
      <c r="L21" s="110"/>
      <c r="M21" s="100"/>
      <c r="N21" s="100"/>
      <c r="O21" s="100"/>
      <c r="P21" s="100"/>
      <c r="Q21" s="110"/>
      <c r="R21" s="234"/>
    </row>
    <row r="22" spans="2:19" ht="15" thickBot="1" x14ac:dyDescent="0.35">
      <c r="B22" s="182" t="s">
        <v>200</v>
      </c>
      <c r="C22" s="183"/>
      <c r="D22" s="183"/>
      <c r="E22" s="140"/>
      <c r="F22" s="100"/>
      <c r="G22" s="110"/>
      <c r="H22" s="100"/>
      <c r="I22" s="100"/>
      <c r="J22" s="100"/>
      <c r="K22" s="100"/>
      <c r="L22" s="110"/>
      <c r="M22" s="100"/>
      <c r="N22" s="100"/>
      <c r="O22" s="100"/>
      <c r="P22" s="100"/>
      <c r="Q22" s="110"/>
      <c r="R22" s="100"/>
    </row>
    <row r="23" spans="2:19" ht="15" thickTop="1" x14ac:dyDescent="0.3">
      <c r="B23" s="98"/>
      <c r="C23" s="221"/>
      <c r="D23" s="221"/>
      <c r="E23" s="221"/>
      <c r="F23" s="221"/>
      <c r="G23" s="222"/>
      <c r="H23" s="221"/>
      <c r="I23" s="221"/>
      <c r="J23" s="221"/>
      <c r="K23" s="221"/>
      <c r="L23" s="99"/>
      <c r="M23" s="98"/>
      <c r="N23" s="98"/>
      <c r="O23" s="98"/>
      <c r="P23" s="98"/>
      <c r="Q23" s="99"/>
      <c r="R23" s="98"/>
    </row>
  </sheetData>
  <mergeCells count="13">
    <mergeCell ref="B2:R2"/>
    <mergeCell ref="B3:B6"/>
    <mergeCell ref="C3:R3"/>
    <mergeCell ref="C4:G4"/>
    <mergeCell ref="H4:L4"/>
    <mergeCell ref="M4:Q4"/>
    <mergeCell ref="R4:R6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22"/>
  <sheetViews>
    <sheetView topLeftCell="M9" zoomScaleNormal="100" workbookViewId="0">
      <selection activeCell="C6" sqref="C6:P18"/>
    </sheetView>
  </sheetViews>
  <sheetFormatPr defaultColWidth="9.109375" defaultRowHeight="14.4" x14ac:dyDescent="0.3"/>
  <cols>
    <col min="1" max="1" width="2.6640625" style="81" customWidth="1"/>
    <col min="2" max="16" width="13.6640625" style="81" customWidth="1"/>
    <col min="17" max="16384" width="9.109375" style="81"/>
  </cols>
  <sheetData>
    <row r="1" spans="2:17" ht="15.75" thickBot="1" x14ac:dyDescent="0.3"/>
    <row r="2" spans="2:17" ht="25.2" customHeight="1" thickTop="1" thickBot="1" x14ac:dyDescent="0.35">
      <c r="B2" s="310" t="s">
        <v>292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2"/>
    </row>
    <row r="3" spans="2:17" ht="25.2" customHeight="1" thickTop="1" thickBot="1" x14ac:dyDescent="0.35">
      <c r="B3" s="313" t="s">
        <v>84</v>
      </c>
      <c r="C3" s="317" t="s">
        <v>204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8"/>
    </row>
    <row r="4" spans="2:17" ht="25.2" customHeight="1" thickTop="1" thickBot="1" x14ac:dyDescent="0.35">
      <c r="B4" s="315"/>
      <c r="C4" s="339" t="s">
        <v>205</v>
      </c>
      <c r="D4" s="340"/>
      <c r="E4" s="341" t="s">
        <v>206</v>
      </c>
      <c r="F4" s="340"/>
      <c r="G4" s="341" t="s">
        <v>207</v>
      </c>
      <c r="H4" s="340"/>
      <c r="I4" s="341" t="s">
        <v>208</v>
      </c>
      <c r="J4" s="340"/>
      <c r="K4" s="341" t="s">
        <v>209</v>
      </c>
      <c r="L4" s="340"/>
      <c r="M4" s="317" t="s">
        <v>210</v>
      </c>
      <c r="N4" s="317"/>
      <c r="O4" s="382" t="s">
        <v>32</v>
      </c>
      <c r="P4" s="383"/>
    </row>
    <row r="5" spans="2:17" ht="25.2" customHeight="1" thickTop="1" thickBot="1" x14ac:dyDescent="0.35">
      <c r="B5" s="316"/>
      <c r="C5" s="172" t="s">
        <v>5</v>
      </c>
      <c r="D5" s="173" t="s">
        <v>6</v>
      </c>
      <c r="E5" s="174" t="s">
        <v>5</v>
      </c>
      <c r="F5" s="173" t="s">
        <v>6</v>
      </c>
      <c r="G5" s="174" t="s">
        <v>5</v>
      </c>
      <c r="H5" s="173" t="s">
        <v>6</v>
      </c>
      <c r="I5" s="174" t="s">
        <v>5</v>
      </c>
      <c r="J5" s="173" t="s">
        <v>6</v>
      </c>
      <c r="K5" s="174" t="s">
        <v>5</v>
      </c>
      <c r="L5" s="173" t="s">
        <v>6</v>
      </c>
      <c r="M5" s="174" t="s">
        <v>5</v>
      </c>
      <c r="N5" s="137" t="s">
        <v>6</v>
      </c>
      <c r="O5" s="172" t="s">
        <v>5</v>
      </c>
      <c r="P5" s="138" t="s">
        <v>6</v>
      </c>
      <c r="Q5" s="84"/>
    </row>
    <row r="6" spans="2:17" ht="20.100000000000001" customHeight="1" thickTop="1" x14ac:dyDescent="0.25">
      <c r="B6" s="190" t="s">
        <v>90</v>
      </c>
      <c r="C6" s="125">
        <v>63</v>
      </c>
      <c r="D6" s="131">
        <v>0.16981132075471697</v>
      </c>
      <c r="E6" s="127">
        <v>1122</v>
      </c>
      <c r="F6" s="131">
        <v>0.18096774193548387</v>
      </c>
      <c r="G6" s="127">
        <v>198</v>
      </c>
      <c r="H6" s="131">
        <v>0.18983700862895495</v>
      </c>
      <c r="I6" s="127">
        <v>442</v>
      </c>
      <c r="J6" s="131">
        <v>0.16166788588149231</v>
      </c>
      <c r="K6" s="127">
        <v>6</v>
      </c>
      <c r="L6" s="131">
        <v>0.13333333333333333</v>
      </c>
      <c r="M6" s="127">
        <v>215</v>
      </c>
      <c r="N6" s="128">
        <v>0.20302171860245516</v>
      </c>
      <c r="O6" s="125">
        <v>2046</v>
      </c>
      <c r="P6" s="132">
        <v>0.17865874956339503</v>
      </c>
      <c r="Q6" s="84"/>
    </row>
    <row r="7" spans="2:17" ht="20.100000000000001" customHeight="1" x14ac:dyDescent="0.3">
      <c r="B7" s="190" t="s">
        <v>91</v>
      </c>
      <c r="C7" s="125">
        <v>27</v>
      </c>
      <c r="D7" s="131">
        <v>7.277628032345014E-2</v>
      </c>
      <c r="E7" s="127">
        <v>542</v>
      </c>
      <c r="F7" s="131">
        <v>8.7419354838709676E-2</v>
      </c>
      <c r="G7" s="127">
        <v>73</v>
      </c>
      <c r="H7" s="131">
        <v>6.9990412272291469E-2</v>
      </c>
      <c r="I7" s="127">
        <v>208</v>
      </c>
      <c r="J7" s="131">
        <v>7.6079005120702273E-2</v>
      </c>
      <c r="K7" s="127">
        <v>3</v>
      </c>
      <c r="L7" s="131">
        <v>6.6666666666666666E-2</v>
      </c>
      <c r="M7" s="127">
        <v>102</v>
      </c>
      <c r="N7" s="128">
        <v>9.6317280453257784E-2</v>
      </c>
      <c r="O7" s="125">
        <v>955</v>
      </c>
      <c r="P7" s="132">
        <v>8.3391547327977641E-2</v>
      </c>
      <c r="Q7" s="84"/>
    </row>
    <row r="8" spans="2:17" ht="20.100000000000001" customHeight="1" x14ac:dyDescent="0.25">
      <c r="B8" s="190" t="s">
        <v>92</v>
      </c>
      <c r="C8" s="125">
        <v>21</v>
      </c>
      <c r="D8" s="131">
        <v>5.6603773584905662E-2</v>
      </c>
      <c r="E8" s="127">
        <v>404</v>
      </c>
      <c r="F8" s="131">
        <v>6.5161290322580639E-2</v>
      </c>
      <c r="G8" s="127">
        <v>79</v>
      </c>
      <c r="H8" s="131">
        <v>7.5743048897411319E-2</v>
      </c>
      <c r="I8" s="127">
        <v>180</v>
      </c>
      <c r="J8" s="131">
        <v>6.5837600585223116E-2</v>
      </c>
      <c r="K8" s="127">
        <v>5</v>
      </c>
      <c r="L8" s="131">
        <v>0.1111111111111111</v>
      </c>
      <c r="M8" s="127">
        <v>89</v>
      </c>
      <c r="N8" s="128">
        <v>8.4041548630783752E-2</v>
      </c>
      <c r="O8" s="125">
        <v>778</v>
      </c>
      <c r="P8" s="132">
        <v>6.7935731749912673E-2</v>
      </c>
      <c r="Q8" s="84"/>
    </row>
    <row r="9" spans="2:17" ht="20.100000000000001" customHeight="1" x14ac:dyDescent="0.25">
      <c r="B9" s="190" t="s">
        <v>93</v>
      </c>
      <c r="C9" s="125">
        <v>30</v>
      </c>
      <c r="D9" s="131">
        <v>8.0862533692722366E-2</v>
      </c>
      <c r="E9" s="127">
        <v>336</v>
      </c>
      <c r="F9" s="131">
        <v>5.4193548387096772E-2</v>
      </c>
      <c r="G9" s="127">
        <v>71</v>
      </c>
      <c r="H9" s="131">
        <v>6.8072866730584852E-2</v>
      </c>
      <c r="I9" s="127">
        <v>164</v>
      </c>
      <c r="J9" s="131">
        <v>5.998536942209217E-2</v>
      </c>
      <c r="K9" s="127">
        <v>2</v>
      </c>
      <c r="L9" s="131">
        <v>4.4444444444444446E-2</v>
      </c>
      <c r="M9" s="127">
        <v>57</v>
      </c>
      <c r="N9" s="128">
        <v>5.3824362606232294E-2</v>
      </c>
      <c r="O9" s="125">
        <v>660</v>
      </c>
      <c r="P9" s="132">
        <v>5.763185469786937E-2</v>
      </c>
      <c r="Q9" s="84"/>
    </row>
    <row r="10" spans="2:17" ht="20.100000000000001" customHeight="1" x14ac:dyDescent="0.25">
      <c r="B10" s="190" t="s">
        <v>94</v>
      </c>
      <c r="C10" s="125">
        <v>22</v>
      </c>
      <c r="D10" s="131">
        <v>5.9299191374663072E-2</v>
      </c>
      <c r="E10" s="127">
        <v>465</v>
      </c>
      <c r="F10" s="131">
        <v>7.4999999999999997E-2</v>
      </c>
      <c r="G10" s="127">
        <v>65</v>
      </c>
      <c r="H10" s="131">
        <v>6.2320230105465002E-2</v>
      </c>
      <c r="I10" s="127">
        <v>197</v>
      </c>
      <c r="J10" s="131">
        <v>7.2055596196049745E-2</v>
      </c>
      <c r="K10" s="127">
        <v>5</v>
      </c>
      <c r="L10" s="131">
        <v>0.1111111111111111</v>
      </c>
      <c r="M10" s="127">
        <v>94</v>
      </c>
      <c r="N10" s="128">
        <v>8.8762983947119928E-2</v>
      </c>
      <c r="O10" s="125">
        <v>848</v>
      </c>
      <c r="P10" s="132">
        <v>7.4048201187565485E-2</v>
      </c>
      <c r="Q10" s="84"/>
    </row>
    <row r="11" spans="2:17" ht="20.100000000000001" customHeight="1" x14ac:dyDescent="0.25">
      <c r="B11" s="190" t="s">
        <v>95</v>
      </c>
      <c r="C11" s="125">
        <v>27</v>
      </c>
      <c r="D11" s="131">
        <v>7.277628032345014E-2</v>
      </c>
      <c r="E11" s="127">
        <v>452</v>
      </c>
      <c r="F11" s="131">
        <v>7.2903225806451616E-2</v>
      </c>
      <c r="G11" s="127">
        <v>69</v>
      </c>
      <c r="H11" s="131">
        <v>6.6155321188878236E-2</v>
      </c>
      <c r="I11" s="127">
        <v>178</v>
      </c>
      <c r="J11" s="131">
        <v>6.5106071689831749E-2</v>
      </c>
      <c r="K11" s="127">
        <v>1</v>
      </c>
      <c r="L11" s="131">
        <v>2.2222222222222223E-2</v>
      </c>
      <c r="M11" s="127">
        <v>73</v>
      </c>
      <c r="N11" s="128">
        <v>6.8932955618508027E-2</v>
      </c>
      <c r="O11" s="125">
        <v>800</v>
      </c>
      <c r="P11" s="132">
        <v>6.9856793573174994E-2</v>
      </c>
      <c r="Q11" s="84"/>
    </row>
    <row r="12" spans="2:17" ht="20.100000000000001" customHeight="1" x14ac:dyDescent="0.25">
      <c r="B12" s="190" t="s">
        <v>96</v>
      </c>
      <c r="C12" s="125">
        <v>25</v>
      </c>
      <c r="D12" s="131">
        <v>6.7385444743935305E-2</v>
      </c>
      <c r="E12" s="127">
        <v>215</v>
      </c>
      <c r="F12" s="131">
        <v>3.4677419354838708E-2</v>
      </c>
      <c r="G12" s="127">
        <v>64</v>
      </c>
      <c r="H12" s="131">
        <v>6.1361457334611694E-2</v>
      </c>
      <c r="I12" s="127">
        <v>139</v>
      </c>
      <c r="J12" s="131">
        <v>5.0841258229700072E-2</v>
      </c>
      <c r="K12" s="127">
        <v>4</v>
      </c>
      <c r="L12" s="131">
        <v>8.8888888888888892E-2</v>
      </c>
      <c r="M12" s="127">
        <v>50</v>
      </c>
      <c r="N12" s="128">
        <v>4.7214353163361665E-2</v>
      </c>
      <c r="O12" s="125">
        <v>497</v>
      </c>
      <c r="P12" s="132">
        <v>4.3398533007334962E-2</v>
      </c>
      <c r="Q12" s="84"/>
    </row>
    <row r="13" spans="2:17" ht="20.100000000000001" customHeight="1" x14ac:dyDescent="0.3">
      <c r="B13" s="190" t="s">
        <v>97</v>
      </c>
      <c r="C13" s="125">
        <v>18</v>
      </c>
      <c r="D13" s="131">
        <v>4.8517520215633422E-2</v>
      </c>
      <c r="E13" s="127">
        <v>249</v>
      </c>
      <c r="F13" s="131">
        <v>4.0161290322580645E-2</v>
      </c>
      <c r="G13" s="127">
        <v>67</v>
      </c>
      <c r="H13" s="131">
        <v>6.4237775647171619E-2</v>
      </c>
      <c r="I13" s="127">
        <v>139</v>
      </c>
      <c r="J13" s="131">
        <v>5.0841258229700072E-2</v>
      </c>
      <c r="K13" s="127">
        <v>2</v>
      </c>
      <c r="L13" s="131">
        <v>4.4444444444444446E-2</v>
      </c>
      <c r="M13" s="127">
        <v>52</v>
      </c>
      <c r="N13" s="128">
        <v>4.9102927289896126E-2</v>
      </c>
      <c r="O13" s="125">
        <v>527</v>
      </c>
      <c r="P13" s="132">
        <v>4.6018162766329022E-2</v>
      </c>
      <c r="Q13" s="84"/>
    </row>
    <row r="14" spans="2:17" ht="20.100000000000001" customHeight="1" x14ac:dyDescent="0.25">
      <c r="B14" s="190" t="s">
        <v>98</v>
      </c>
      <c r="C14" s="125">
        <v>34</v>
      </c>
      <c r="D14" s="131">
        <v>9.1644204851752023E-2</v>
      </c>
      <c r="E14" s="127">
        <v>577</v>
      </c>
      <c r="F14" s="131">
        <v>9.3064516129032257E-2</v>
      </c>
      <c r="G14" s="127">
        <v>88</v>
      </c>
      <c r="H14" s="131">
        <v>8.4372003835091081E-2</v>
      </c>
      <c r="I14" s="127">
        <v>205</v>
      </c>
      <c r="J14" s="131">
        <v>7.4981711777615215E-2</v>
      </c>
      <c r="K14" s="127">
        <v>7</v>
      </c>
      <c r="L14" s="131">
        <v>0.15555555555555556</v>
      </c>
      <c r="M14" s="127">
        <v>66</v>
      </c>
      <c r="N14" s="128">
        <v>6.2322946175637391E-2</v>
      </c>
      <c r="O14" s="125">
        <v>977</v>
      </c>
      <c r="P14" s="132">
        <v>8.5312609151239963E-2</v>
      </c>
      <c r="Q14" s="84"/>
    </row>
    <row r="15" spans="2:17" ht="20.100000000000001" customHeight="1" x14ac:dyDescent="0.25">
      <c r="B15" s="190" t="s">
        <v>99</v>
      </c>
      <c r="C15" s="125">
        <v>40</v>
      </c>
      <c r="D15" s="131">
        <v>0.1078167115902965</v>
      </c>
      <c r="E15" s="127">
        <v>613</v>
      </c>
      <c r="F15" s="131">
        <v>9.8870967741935489E-2</v>
      </c>
      <c r="G15" s="127">
        <v>84</v>
      </c>
      <c r="H15" s="131">
        <v>8.0536912751677847E-2</v>
      </c>
      <c r="I15" s="127">
        <v>313</v>
      </c>
      <c r="J15" s="131">
        <v>0.11448427212874908</v>
      </c>
      <c r="K15" s="127">
        <v>5</v>
      </c>
      <c r="L15" s="131">
        <v>0.1111111111111111</v>
      </c>
      <c r="M15" s="127">
        <v>98</v>
      </c>
      <c r="N15" s="128">
        <v>9.2540132200188863E-2</v>
      </c>
      <c r="O15" s="125">
        <v>1153</v>
      </c>
      <c r="P15" s="132">
        <v>0.10068110373733846</v>
      </c>
      <c r="Q15" s="84"/>
    </row>
    <row r="16" spans="2:17" ht="20.100000000000001" customHeight="1" x14ac:dyDescent="0.25">
      <c r="B16" s="190" t="s">
        <v>100</v>
      </c>
      <c r="C16" s="125">
        <v>25</v>
      </c>
      <c r="D16" s="131">
        <v>6.7385444743935305E-2</v>
      </c>
      <c r="E16" s="127">
        <v>580</v>
      </c>
      <c r="F16" s="131">
        <v>9.3548387096774197E-2</v>
      </c>
      <c r="G16" s="127">
        <v>90</v>
      </c>
      <c r="H16" s="131">
        <v>8.6289549376797697E-2</v>
      </c>
      <c r="I16" s="127">
        <v>267</v>
      </c>
      <c r="J16" s="131">
        <v>9.7659107534747616E-2</v>
      </c>
      <c r="K16" s="127">
        <v>4</v>
      </c>
      <c r="L16" s="131">
        <v>8.8888888888888892E-2</v>
      </c>
      <c r="M16" s="127">
        <v>68</v>
      </c>
      <c r="N16" s="128">
        <v>6.4211520302171865E-2</v>
      </c>
      <c r="O16" s="125">
        <v>1034</v>
      </c>
      <c r="P16" s="132">
        <v>9.0289905693328676E-2</v>
      </c>
      <c r="Q16" s="89"/>
    </row>
    <row r="17" spans="2:16" ht="20.100000000000001" customHeight="1" thickBot="1" x14ac:dyDescent="0.35">
      <c r="B17" s="190" t="s">
        <v>101</v>
      </c>
      <c r="C17" s="125">
        <v>39</v>
      </c>
      <c r="D17" s="131">
        <v>0.10512129380053908</v>
      </c>
      <c r="E17" s="127">
        <v>645</v>
      </c>
      <c r="F17" s="131">
        <v>0.10403225806451613</v>
      </c>
      <c r="G17" s="127">
        <v>95</v>
      </c>
      <c r="H17" s="131">
        <v>9.1083413231064239E-2</v>
      </c>
      <c r="I17" s="127">
        <v>302</v>
      </c>
      <c r="J17" s="131">
        <v>0.11046086320409657</v>
      </c>
      <c r="K17" s="127">
        <v>1</v>
      </c>
      <c r="L17" s="131">
        <v>2.2222222222222223E-2</v>
      </c>
      <c r="M17" s="127">
        <v>95</v>
      </c>
      <c r="N17" s="128">
        <v>8.9707271010387155E-2</v>
      </c>
      <c r="O17" s="125">
        <v>1177</v>
      </c>
      <c r="P17" s="132">
        <v>0.10277680754453371</v>
      </c>
    </row>
    <row r="18" spans="2:16" ht="20.100000000000001" customHeight="1" thickTop="1" thickBot="1" x14ac:dyDescent="0.3">
      <c r="B18" s="141" t="s">
        <v>32</v>
      </c>
      <c r="C18" s="144">
        <v>371</v>
      </c>
      <c r="D18" s="142">
        <v>0.99999999999999978</v>
      </c>
      <c r="E18" s="146">
        <v>6200</v>
      </c>
      <c r="F18" s="142">
        <v>0.99999999999999989</v>
      </c>
      <c r="G18" s="146">
        <v>1043</v>
      </c>
      <c r="H18" s="142">
        <v>1</v>
      </c>
      <c r="I18" s="146">
        <v>2734</v>
      </c>
      <c r="J18" s="142">
        <v>1.0000000000000002</v>
      </c>
      <c r="K18" s="146">
        <v>45</v>
      </c>
      <c r="L18" s="142">
        <v>1</v>
      </c>
      <c r="M18" s="146">
        <v>1059</v>
      </c>
      <c r="N18" s="143">
        <v>0.99999999999999989</v>
      </c>
      <c r="O18" s="144">
        <v>11452</v>
      </c>
      <c r="P18" s="145">
        <v>0.99999999999999978</v>
      </c>
    </row>
    <row r="19" spans="2:16" ht="15.75" thickTop="1" x14ac:dyDescent="0.25">
      <c r="B19" s="95"/>
      <c r="C19" s="96"/>
      <c r="D19" s="101"/>
      <c r="E19" s="96"/>
      <c r="F19" s="101"/>
      <c r="G19" s="96"/>
      <c r="H19" s="101"/>
      <c r="I19" s="96"/>
      <c r="J19" s="101"/>
      <c r="K19" s="96"/>
      <c r="L19" s="101"/>
      <c r="M19" s="96"/>
      <c r="N19" s="101"/>
      <c r="O19" s="96"/>
      <c r="P19" s="101"/>
    </row>
    <row r="20" spans="2:16" ht="15" x14ac:dyDescent="0.25">
      <c r="B20" s="227"/>
      <c r="C20" s="228"/>
      <c r="D20" s="228"/>
      <c r="E20" s="228"/>
      <c r="F20" s="100"/>
      <c r="G20" s="100"/>
      <c r="H20" s="100"/>
      <c r="I20" s="100"/>
      <c r="J20" s="100"/>
      <c r="K20" s="110"/>
      <c r="L20" s="100"/>
      <c r="M20" s="100"/>
      <c r="N20" s="100"/>
      <c r="O20" s="109"/>
      <c r="P20" s="100"/>
    </row>
    <row r="21" spans="2:16" ht="15" x14ac:dyDescent="0.25">
      <c r="B21" s="229"/>
      <c r="C21" s="228"/>
      <c r="D21" s="228"/>
      <c r="E21" s="228"/>
      <c r="F21" s="100"/>
      <c r="G21" s="100"/>
      <c r="H21" s="100"/>
      <c r="I21" s="100"/>
      <c r="J21" s="100"/>
      <c r="K21" s="110"/>
      <c r="L21" s="100"/>
      <c r="M21" s="100"/>
      <c r="N21" s="100"/>
      <c r="O21" s="109"/>
      <c r="P21" s="100"/>
    </row>
    <row r="22" spans="2:16" x14ac:dyDescent="0.3">
      <c r="B22" s="98"/>
      <c r="C22" s="221"/>
      <c r="D22" s="221"/>
      <c r="E22" s="221"/>
      <c r="F22" s="221"/>
      <c r="G22" s="221"/>
      <c r="H22" s="221"/>
      <c r="I22" s="221"/>
      <c r="J22" s="221"/>
      <c r="K22" s="222"/>
      <c r="L22" s="221"/>
      <c r="M22" s="221"/>
      <c r="N22" s="98"/>
      <c r="O22" s="98"/>
      <c r="P22" s="98"/>
    </row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22"/>
  <sheetViews>
    <sheetView topLeftCell="P11" workbookViewId="0">
      <selection activeCell="C6" sqref="C6:T18"/>
    </sheetView>
  </sheetViews>
  <sheetFormatPr defaultColWidth="9.109375" defaultRowHeight="14.4" x14ac:dyDescent="0.3"/>
  <cols>
    <col min="1" max="1" width="2.6640625" style="81" customWidth="1"/>
    <col min="2" max="2" width="15.6640625" style="81" customWidth="1"/>
    <col min="3" max="20" width="10" style="81" customWidth="1"/>
    <col min="21" max="16384" width="9.109375" style="81"/>
  </cols>
  <sheetData>
    <row r="1" spans="2:21" ht="15.75" thickBot="1" x14ac:dyDescent="0.3"/>
    <row r="2" spans="2:21" ht="25.2" customHeight="1" thickTop="1" thickBot="1" x14ac:dyDescent="0.35">
      <c r="B2" s="310" t="s">
        <v>293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43"/>
      <c r="P2" s="343"/>
      <c r="Q2" s="343"/>
      <c r="R2" s="343"/>
      <c r="S2" s="343"/>
      <c r="T2" s="344"/>
    </row>
    <row r="3" spans="2:21" ht="25.2" customHeight="1" thickTop="1" thickBot="1" x14ac:dyDescent="0.35">
      <c r="B3" s="313" t="s">
        <v>89</v>
      </c>
      <c r="C3" s="317" t="s">
        <v>86</v>
      </c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27"/>
    </row>
    <row r="4" spans="2:21" ht="25.2" customHeight="1" thickTop="1" thickBot="1" x14ac:dyDescent="0.35">
      <c r="B4" s="315"/>
      <c r="C4" s="339" t="s">
        <v>46</v>
      </c>
      <c r="D4" s="340"/>
      <c r="E4" s="341" t="s">
        <v>47</v>
      </c>
      <c r="F4" s="340"/>
      <c r="G4" s="341" t="s">
        <v>48</v>
      </c>
      <c r="H4" s="340"/>
      <c r="I4" s="341" t="s">
        <v>49</v>
      </c>
      <c r="J4" s="340"/>
      <c r="K4" s="317" t="s">
        <v>50</v>
      </c>
      <c r="L4" s="340"/>
      <c r="M4" s="317" t="s">
        <v>51</v>
      </c>
      <c r="N4" s="340"/>
      <c r="O4" s="317" t="s">
        <v>52</v>
      </c>
      <c r="P4" s="340"/>
      <c r="Q4" s="317" t="s">
        <v>53</v>
      </c>
      <c r="R4" s="317"/>
      <c r="S4" s="382" t="s">
        <v>54</v>
      </c>
      <c r="T4" s="383"/>
    </row>
    <row r="5" spans="2:21" ht="25.2" customHeight="1" thickTop="1" thickBot="1" x14ac:dyDescent="0.35">
      <c r="B5" s="316"/>
      <c r="C5" s="184" t="s">
        <v>5</v>
      </c>
      <c r="D5" s="185" t="s">
        <v>6</v>
      </c>
      <c r="E5" s="186" t="s">
        <v>5</v>
      </c>
      <c r="F5" s="185" t="s">
        <v>6</v>
      </c>
      <c r="G5" s="186" t="s">
        <v>5</v>
      </c>
      <c r="H5" s="185" t="s">
        <v>6</v>
      </c>
      <c r="I5" s="186" t="s">
        <v>5</v>
      </c>
      <c r="J5" s="185" t="s">
        <v>6</v>
      </c>
      <c r="K5" s="186" t="s">
        <v>5</v>
      </c>
      <c r="L5" s="185" t="s">
        <v>6</v>
      </c>
      <c r="M5" s="186" t="s">
        <v>5</v>
      </c>
      <c r="N5" s="185" t="s">
        <v>6</v>
      </c>
      <c r="O5" s="186" t="s">
        <v>5</v>
      </c>
      <c r="P5" s="185" t="s">
        <v>6</v>
      </c>
      <c r="Q5" s="186" t="s">
        <v>5</v>
      </c>
      <c r="R5" s="158" t="s">
        <v>6</v>
      </c>
      <c r="S5" s="184" t="s">
        <v>5</v>
      </c>
      <c r="T5" s="187" t="s">
        <v>6</v>
      </c>
    </row>
    <row r="6" spans="2:21" ht="22.35" customHeight="1" thickTop="1" x14ac:dyDescent="0.25">
      <c r="B6" s="189" t="s">
        <v>90</v>
      </c>
      <c r="C6" s="148">
        <v>666</v>
      </c>
      <c r="D6" s="175">
        <v>0.17995136449608215</v>
      </c>
      <c r="E6" s="149">
        <v>338</v>
      </c>
      <c r="F6" s="175">
        <v>0.17404737384140062</v>
      </c>
      <c r="G6" s="149">
        <v>236</v>
      </c>
      <c r="H6" s="175">
        <v>0.16515045486354094</v>
      </c>
      <c r="I6" s="149">
        <v>260</v>
      </c>
      <c r="J6" s="175">
        <v>0.19316493313521546</v>
      </c>
      <c r="K6" s="149">
        <v>161</v>
      </c>
      <c r="L6" s="175">
        <v>0.18569780853517878</v>
      </c>
      <c r="M6" s="149">
        <v>222</v>
      </c>
      <c r="N6" s="175">
        <v>0.17466561762391816</v>
      </c>
      <c r="O6" s="149">
        <v>93</v>
      </c>
      <c r="P6" s="175">
        <v>0.19096509240246407</v>
      </c>
      <c r="Q6" s="149">
        <v>70</v>
      </c>
      <c r="R6" s="176">
        <v>0.17114914425427874</v>
      </c>
      <c r="S6" s="148">
        <v>2046</v>
      </c>
      <c r="T6" s="177">
        <v>0.17865874956339503</v>
      </c>
      <c r="U6" s="84"/>
    </row>
    <row r="7" spans="2:21" ht="22.35" customHeight="1" x14ac:dyDescent="0.3">
      <c r="B7" s="190" t="s">
        <v>91</v>
      </c>
      <c r="C7" s="148">
        <v>295</v>
      </c>
      <c r="D7" s="175">
        <v>7.9708186976492845E-2</v>
      </c>
      <c r="E7" s="149">
        <v>180</v>
      </c>
      <c r="F7" s="175">
        <v>9.2687950566426369E-2</v>
      </c>
      <c r="G7" s="149">
        <v>125</v>
      </c>
      <c r="H7" s="175">
        <v>8.7473757872638211E-2</v>
      </c>
      <c r="I7" s="149">
        <v>120</v>
      </c>
      <c r="J7" s="175">
        <v>8.9153046062407135E-2</v>
      </c>
      <c r="K7" s="149">
        <v>67</v>
      </c>
      <c r="L7" s="175">
        <v>7.7277970011534025E-2</v>
      </c>
      <c r="M7" s="149">
        <v>95</v>
      </c>
      <c r="N7" s="175">
        <v>7.4744295830055069E-2</v>
      </c>
      <c r="O7" s="149">
        <v>37</v>
      </c>
      <c r="P7" s="175">
        <v>7.5975359342915813E-2</v>
      </c>
      <c r="Q7" s="149">
        <v>36</v>
      </c>
      <c r="R7" s="176">
        <v>8.8019559902200492E-2</v>
      </c>
      <c r="S7" s="148">
        <v>955</v>
      </c>
      <c r="T7" s="177">
        <v>8.3391547327977641E-2</v>
      </c>
      <c r="U7" s="84"/>
    </row>
    <row r="8" spans="2:21" ht="22.35" customHeight="1" x14ac:dyDescent="0.25">
      <c r="B8" s="190" t="s">
        <v>92</v>
      </c>
      <c r="C8" s="148">
        <v>220</v>
      </c>
      <c r="D8" s="175">
        <v>5.9443393677384493E-2</v>
      </c>
      <c r="E8" s="149">
        <v>127</v>
      </c>
      <c r="F8" s="175">
        <v>6.5396498455200819E-2</v>
      </c>
      <c r="G8" s="149">
        <v>107</v>
      </c>
      <c r="H8" s="175">
        <v>7.4877536738978304E-2</v>
      </c>
      <c r="I8" s="149">
        <v>92</v>
      </c>
      <c r="J8" s="175">
        <v>6.8350668647845461E-2</v>
      </c>
      <c r="K8" s="149">
        <v>70</v>
      </c>
      <c r="L8" s="175">
        <v>8.073817762399077E-2</v>
      </c>
      <c r="M8" s="149">
        <v>97</v>
      </c>
      <c r="N8" s="175">
        <v>7.6317859952793082E-2</v>
      </c>
      <c r="O8" s="149">
        <v>34</v>
      </c>
      <c r="P8" s="175">
        <v>6.9815195071868577E-2</v>
      </c>
      <c r="Q8" s="149">
        <v>31</v>
      </c>
      <c r="R8" s="176">
        <v>7.5794621026894868E-2</v>
      </c>
      <c r="S8" s="148">
        <v>778</v>
      </c>
      <c r="T8" s="177">
        <v>6.7935731749912673E-2</v>
      </c>
      <c r="U8" s="84"/>
    </row>
    <row r="9" spans="2:21" ht="22.35" customHeight="1" x14ac:dyDescent="0.25">
      <c r="B9" s="190" t="s">
        <v>93</v>
      </c>
      <c r="C9" s="148">
        <v>216</v>
      </c>
      <c r="D9" s="175">
        <v>5.8362604701432043E-2</v>
      </c>
      <c r="E9" s="149">
        <v>112</v>
      </c>
      <c r="F9" s="175">
        <v>5.7672502574665295E-2</v>
      </c>
      <c r="G9" s="149">
        <v>92</v>
      </c>
      <c r="H9" s="175">
        <v>6.4380685794261719E-2</v>
      </c>
      <c r="I9" s="149">
        <v>70</v>
      </c>
      <c r="J9" s="175">
        <v>5.2005943536404163E-2</v>
      </c>
      <c r="K9" s="149">
        <v>53</v>
      </c>
      <c r="L9" s="175">
        <v>6.1130334486735868E-2</v>
      </c>
      <c r="M9" s="149">
        <v>75</v>
      </c>
      <c r="N9" s="175">
        <v>5.9008654602675056E-2</v>
      </c>
      <c r="O9" s="149">
        <v>28</v>
      </c>
      <c r="P9" s="175">
        <v>5.7494866529774126E-2</v>
      </c>
      <c r="Q9" s="149">
        <v>14</v>
      </c>
      <c r="R9" s="176">
        <v>3.4229828850855744E-2</v>
      </c>
      <c r="S9" s="148">
        <v>660</v>
      </c>
      <c r="T9" s="177">
        <v>5.763185469786937E-2</v>
      </c>
      <c r="U9" s="84"/>
    </row>
    <row r="10" spans="2:21" ht="22.35" customHeight="1" x14ac:dyDescent="0.25">
      <c r="B10" s="190" t="s">
        <v>94</v>
      </c>
      <c r="C10" s="148">
        <v>273</v>
      </c>
      <c r="D10" s="175">
        <v>7.3763847608754388E-2</v>
      </c>
      <c r="E10" s="149">
        <v>152</v>
      </c>
      <c r="F10" s="175">
        <v>7.8269824922760037E-2</v>
      </c>
      <c r="G10" s="149">
        <v>109</v>
      </c>
      <c r="H10" s="175">
        <v>7.6277116864940514E-2</v>
      </c>
      <c r="I10" s="149">
        <v>112</v>
      </c>
      <c r="J10" s="175">
        <v>8.3209509658246653E-2</v>
      </c>
      <c r="K10" s="149">
        <v>54</v>
      </c>
      <c r="L10" s="175">
        <v>6.228373702422145E-2</v>
      </c>
      <c r="M10" s="149">
        <v>85</v>
      </c>
      <c r="N10" s="175">
        <v>6.6876475216365069E-2</v>
      </c>
      <c r="O10" s="149">
        <v>31</v>
      </c>
      <c r="P10" s="175">
        <v>6.3655030800821355E-2</v>
      </c>
      <c r="Q10" s="149">
        <v>32</v>
      </c>
      <c r="R10" s="176">
        <v>7.823960880195599E-2</v>
      </c>
      <c r="S10" s="148">
        <v>848</v>
      </c>
      <c r="T10" s="177">
        <v>7.4048201187565485E-2</v>
      </c>
      <c r="U10" s="84"/>
    </row>
    <row r="11" spans="2:21" ht="22.35" customHeight="1" x14ac:dyDescent="0.25">
      <c r="B11" s="190" t="s">
        <v>95</v>
      </c>
      <c r="C11" s="148">
        <v>284</v>
      </c>
      <c r="D11" s="175">
        <v>7.6736017292623609E-2</v>
      </c>
      <c r="E11" s="149">
        <v>131</v>
      </c>
      <c r="F11" s="175">
        <v>6.7456230690010305E-2</v>
      </c>
      <c r="G11" s="149">
        <v>91</v>
      </c>
      <c r="H11" s="175">
        <v>6.3680895731280621E-2</v>
      </c>
      <c r="I11" s="149">
        <v>81</v>
      </c>
      <c r="J11" s="175">
        <v>6.0178306092124816E-2</v>
      </c>
      <c r="K11" s="149">
        <v>60</v>
      </c>
      <c r="L11" s="175">
        <v>6.9204152249134954E-2</v>
      </c>
      <c r="M11" s="149">
        <v>84</v>
      </c>
      <c r="N11" s="175">
        <v>6.6089693154996063E-2</v>
      </c>
      <c r="O11" s="149">
        <v>37</v>
      </c>
      <c r="P11" s="175">
        <v>7.5975359342915813E-2</v>
      </c>
      <c r="Q11" s="149">
        <v>32</v>
      </c>
      <c r="R11" s="176">
        <v>7.823960880195599E-2</v>
      </c>
      <c r="S11" s="148">
        <v>800</v>
      </c>
      <c r="T11" s="177">
        <v>6.9856793573174994E-2</v>
      </c>
      <c r="U11" s="84"/>
    </row>
    <row r="12" spans="2:21" ht="22.35" customHeight="1" x14ac:dyDescent="0.25">
      <c r="B12" s="190" t="s">
        <v>96</v>
      </c>
      <c r="C12" s="148">
        <v>153</v>
      </c>
      <c r="D12" s="175">
        <v>4.1340178330181034E-2</v>
      </c>
      <c r="E12" s="149">
        <v>69</v>
      </c>
      <c r="F12" s="175">
        <v>3.5530381050463439E-2</v>
      </c>
      <c r="G12" s="149">
        <v>61</v>
      </c>
      <c r="H12" s="175">
        <v>4.2687193841847444E-2</v>
      </c>
      <c r="I12" s="149">
        <v>68</v>
      </c>
      <c r="J12" s="175">
        <v>5.0520059435364043E-2</v>
      </c>
      <c r="K12" s="149">
        <v>38</v>
      </c>
      <c r="L12" s="175">
        <v>4.3829296424452137E-2</v>
      </c>
      <c r="M12" s="149">
        <v>74</v>
      </c>
      <c r="N12" s="175">
        <v>5.8221872541306056E-2</v>
      </c>
      <c r="O12" s="149">
        <v>15</v>
      </c>
      <c r="P12" s="175">
        <v>3.0800821355236138E-2</v>
      </c>
      <c r="Q12" s="149">
        <v>19</v>
      </c>
      <c r="R12" s="176">
        <v>4.6454767726161368E-2</v>
      </c>
      <c r="S12" s="148">
        <v>497</v>
      </c>
      <c r="T12" s="177">
        <v>4.3398533007334962E-2</v>
      </c>
      <c r="U12" s="84"/>
    </row>
    <row r="13" spans="2:21" ht="22.35" customHeight="1" x14ac:dyDescent="0.3">
      <c r="B13" s="190" t="s">
        <v>97</v>
      </c>
      <c r="C13" s="148">
        <v>150</v>
      </c>
      <c r="D13" s="175">
        <v>4.0529586598216698E-2</v>
      </c>
      <c r="E13" s="149">
        <v>102</v>
      </c>
      <c r="F13" s="175">
        <v>5.2523171987641608E-2</v>
      </c>
      <c r="G13" s="149">
        <v>71</v>
      </c>
      <c r="H13" s="175">
        <v>4.9685094471658503E-2</v>
      </c>
      <c r="I13" s="149">
        <v>61</v>
      </c>
      <c r="J13" s="175">
        <v>4.5319465081723624E-2</v>
      </c>
      <c r="K13" s="149">
        <v>36</v>
      </c>
      <c r="L13" s="175">
        <v>4.1522491349480967E-2</v>
      </c>
      <c r="M13" s="149">
        <v>66</v>
      </c>
      <c r="N13" s="175">
        <v>5.192761605035405E-2</v>
      </c>
      <c r="O13" s="149">
        <v>19</v>
      </c>
      <c r="P13" s="175">
        <v>3.9014373716632446E-2</v>
      </c>
      <c r="Q13" s="149">
        <v>22</v>
      </c>
      <c r="R13" s="176">
        <v>5.3789731051344741E-2</v>
      </c>
      <c r="S13" s="148">
        <v>527</v>
      </c>
      <c r="T13" s="177">
        <v>4.6018162766329022E-2</v>
      </c>
      <c r="U13" s="84"/>
    </row>
    <row r="14" spans="2:21" ht="22.35" customHeight="1" x14ac:dyDescent="0.25">
      <c r="B14" s="190" t="s">
        <v>98</v>
      </c>
      <c r="C14" s="148">
        <v>308</v>
      </c>
      <c r="D14" s="175">
        <v>8.3220751148338282E-2</v>
      </c>
      <c r="E14" s="149">
        <v>162</v>
      </c>
      <c r="F14" s="175">
        <v>8.3419155509783724E-2</v>
      </c>
      <c r="G14" s="149">
        <v>128</v>
      </c>
      <c r="H14" s="175">
        <v>8.957312806158152E-2</v>
      </c>
      <c r="I14" s="149">
        <v>112</v>
      </c>
      <c r="J14" s="175">
        <v>8.3209509658246653E-2</v>
      </c>
      <c r="K14" s="149">
        <v>90</v>
      </c>
      <c r="L14" s="175">
        <v>0.10380622837370242</v>
      </c>
      <c r="M14" s="149">
        <v>105</v>
      </c>
      <c r="N14" s="175">
        <v>8.2612116443745082E-2</v>
      </c>
      <c r="O14" s="149">
        <v>36</v>
      </c>
      <c r="P14" s="175">
        <v>7.3921971252566734E-2</v>
      </c>
      <c r="Q14" s="149">
        <v>36</v>
      </c>
      <c r="R14" s="176">
        <v>8.8019559902200492E-2</v>
      </c>
      <c r="S14" s="148">
        <v>977</v>
      </c>
      <c r="T14" s="177">
        <v>8.5312609151239963E-2</v>
      </c>
      <c r="U14" s="84"/>
    </row>
    <row r="15" spans="2:21" ht="22.35" customHeight="1" x14ac:dyDescent="0.25">
      <c r="B15" s="190" t="s">
        <v>99</v>
      </c>
      <c r="C15" s="148">
        <v>383</v>
      </c>
      <c r="D15" s="175">
        <v>0.10348554444744663</v>
      </c>
      <c r="E15" s="149">
        <v>190</v>
      </c>
      <c r="F15" s="175">
        <v>9.7837281153450056E-2</v>
      </c>
      <c r="G15" s="149">
        <v>146</v>
      </c>
      <c r="H15" s="175">
        <v>0.10216934919524143</v>
      </c>
      <c r="I15" s="149">
        <v>137</v>
      </c>
      <c r="J15" s="175">
        <v>0.10178306092124814</v>
      </c>
      <c r="K15" s="149">
        <v>79</v>
      </c>
      <c r="L15" s="175">
        <v>9.1118800461361019E-2</v>
      </c>
      <c r="M15" s="149">
        <v>129</v>
      </c>
      <c r="N15" s="175">
        <v>0.10149488591660111</v>
      </c>
      <c r="O15" s="149">
        <v>55</v>
      </c>
      <c r="P15" s="175">
        <v>0.11293634496919917</v>
      </c>
      <c r="Q15" s="149">
        <v>34</v>
      </c>
      <c r="R15" s="176">
        <v>8.3129584352078234E-2</v>
      </c>
      <c r="S15" s="148">
        <v>1153</v>
      </c>
      <c r="T15" s="177">
        <v>0.10068110373733846</v>
      </c>
      <c r="U15" s="84"/>
    </row>
    <row r="16" spans="2:21" ht="22.35" customHeight="1" x14ac:dyDescent="0.25">
      <c r="B16" s="190" t="s">
        <v>100</v>
      </c>
      <c r="C16" s="148">
        <v>326</v>
      </c>
      <c r="D16" s="175">
        <v>8.8084301540124296E-2</v>
      </c>
      <c r="E16" s="149">
        <v>171</v>
      </c>
      <c r="F16" s="175">
        <v>8.805355303810504E-2</v>
      </c>
      <c r="G16" s="149">
        <v>122</v>
      </c>
      <c r="H16" s="175">
        <v>8.5374387683694888E-2</v>
      </c>
      <c r="I16" s="149">
        <v>117</v>
      </c>
      <c r="J16" s="175">
        <v>8.692421991084695E-2</v>
      </c>
      <c r="K16" s="149">
        <v>91</v>
      </c>
      <c r="L16" s="175">
        <v>0.104959630911188</v>
      </c>
      <c r="M16" s="149">
        <v>106</v>
      </c>
      <c r="N16" s="175">
        <v>8.3398898505114089E-2</v>
      </c>
      <c r="O16" s="149">
        <v>59</v>
      </c>
      <c r="P16" s="175">
        <v>0.12114989733059549</v>
      </c>
      <c r="Q16" s="149">
        <v>42</v>
      </c>
      <c r="R16" s="176">
        <v>0.10268948655256724</v>
      </c>
      <c r="S16" s="148">
        <v>1034</v>
      </c>
      <c r="T16" s="177">
        <v>9.0289905693328676E-2</v>
      </c>
      <c r="U16" s="84"/>
    </row>
    <row r="17" spans="2:21" ht="22.35" customHeight="1" thickBot="1" x14ac:dyDescent="0.35">
      <c r="B17" s="190" t="s">
        <v>101</v>
      </c>
      <c r="C17" s="148">
        <v>427</v>
      </c>
      <c r="D17" s="175">
        <v>0.11537422318292354</v>
      </c>
      <c r="E17" s="149">
        <v>208</v>
      </c>
      <c r="F17" s="175">
        <v>0.10710607621009269</v>
      </c>
      <c r="G17" s="149">
        <v>141</v>
      </c>
      <c r="H17" s="175">
        <v>9.8670398880335894E-2</v>
      </c>
      <c r="I17" s="149">
        <v>116</v>
      </c>
      <c r="J17" s="175">
        <v>8.6181277860326894E-2</v>
      </c>
      <c r="K17" s="149">
        <v>68</v>
      </c>
      <c r="L17" s="175">
        <v>7.8431372549019607E-2</v>
      </c>
      <c r="M17" s="149">
        <v>133</v>
      </c>
      <c r="N17" s="175">
        <v>0.10464201416207711</v>
      </c>
      <c r="O17" s="149">
        <v>43</v>
      </c>
      <c r="P17" s="175">
        <v>8.8295687885010271E-2</v>
      </c>
      <c r="Q17" s="149">
        <v>41</v>
      </c>
      <c r="R17" s="176">
        <v>0.10024449877750612</v>
      </c>
      <c r="S17" s="148">
        <v>1177</v>
      </c>
      <c r="T17" s="177">
        <v>0.10277680754453371</v>
      </c>
      <c r="U17" s="84"/>
    </row>
    <row r="18" spans="2:21" ht="22.35" customHeight="1" thickTop="1" thickBot="1" x14ac:dyDescent="0.3">
      <c r="B18" s="141" t="s">
        <v>54</v>
      </c>
      <c r="C18" s="156">
        <v>3701</v>
      </c>
      <c r="D18" s="178">
        <v>1</v>
      </c>
      <c r="E18" s="157">
        <v>1942</v>
      </c>
      <c r="F18" s="178">
        <v>0.99999999999999989</v>
      </c>
      <c r="G18" s="157">
        <v>1429</v>
      </c>
      <c r="H18" s="178">
        <v>1</v>
      </c>
      <c r="I18" s="157">
        <v>1346</v>
      </c>
      <c r="J18" s="178">
        <v>1</v>
      </c>
      <c r="K18" s="157">
        <v>867</v>
      </c>
      <c r="L18" s="178">
        <v>1</v>
      </c>
      <c r="M18" s="157">
        <v>1271</v>
      </c>
      <c r="N18" s="178">
        <v>1</v>
      </c>
      <c r="O18" s="157">
        <v>487</v>
      </c>
      <c r="P18" s="178">
        <v>0.99999999999999989</v>
      </c>
      <c r="Q18" s="157">
        <v>409</v>
      </c>
      <c r="R18" s="170">
        <v>1</v>
      </c>
      <c r="S18" s="156">
        <v>11452</v>
      </c>
      <c r="T18" s="179">
        <v>0.99999999999999978</v>
      </c>
      <c r="U18" s="89"/>
    </row>
    <row r="19" spans="2:21" ht="22.35" customHeight="1" thickTop="1" thickBot="1" x14ac:dyDescent="0.3"/>
    <row r="20" spans="2:21" ht="22.35" customHeight="1" thickTop="1" x14ac:dyDescent="0.3">
      <c r="B20" s="180" t="s">
        <v>36</v>
      </c>
      <c r="C20" s="181"/>
      <c r="D20" s="181"/>
      <c r="E20" s="139"/>
      <c r="S20" s="82"/>
    </row>
    <row r="21" spans="2:21" ht="22.35" customHeight="1" thickBot="1" x14ac:dyDescent="0.35">
      <c r="B21" s="182" t="s">
        <v>242</v>
      </c>
      <c r="C21" s="183"/>
      <c r="D21" s="183"/>
      <c r="E21" s="140"/>
    </row>
    <row r="22" spans="2:21" ht="15" thickTop="1" x14ac:dyDescent="0.3"/>
  </sheetData>
  <mergeCells count="12">
    <mergeCell ref="M4:N4"/>
    <mergeCell ref="O4:P4"/>
    <mergeCell ref="Q4:R4"/>
    <mergeCell ref="S4:T4"/>
    <mergeCell ref="B2:T2"/>
    <mergeCell ref="B3:B5"/>
    <mergeCell ref="C3:T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6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7"/>
  <sheetViews>
    <sheetView topLeftCell="E1" workbookViewId="0">
      <selection activeCell="O34" sqref="O34"/>
    </sheetView>
  </sheetViews>
  <sheetFormatPr defaultColWidth="9.109375" defaultRowHeight="14.4" x14ac:dyDescent="0.3"/>
  <cols>
    <col min="1" max="1" width="15.6640625" style="63" customWidth="1"/>
    <col min="2" max="21" width="9.44140625" style="63" customWidth="1"/>
    <col min="22" max="16384" width="9.109375" style="63"/>
  </cols>
  <sheetData>
    <row r="1" spans="1:22" ht="25.2" customHeight="1" thickTop="1" thickBot="1" x14ac:dyDescent="0.35">
      <c r="A1" s="345" t="s">
        <v>127</v>
      </c>
      <c r="B1" s="346"/>
      <c r="C1" s="346"/>
      <c r="D1" s="346"/>
      <c r="E1" s="346"/>
      <c r="F1" s="346"/>
      <c r="G1" s="346"/>
      <c r="H1" s="346"/>
      <c r="I1" s="346"/>
      <c r="J1" s="346"/>
      <c r="K1" s="347"/>
      <c r="L1" s="348"/>
      <c r="M1" s="348"/>
      <c r="N1" s="348"/>
      <c r="O1" s="348"/>
      <c r="P1" s="348"/>
      <c r="Q1" s="348"/>
      <c r="R1" s="348"/>
      <c r="S1" s="348"/>
      <c r="T1" s="348"/>
      <c r="U1" s="349"/>
    </row>
    <row r="2" spans="1:22" ht="25.2" customHeight="1" thickTop="1" thickBot="1" x14ac:dyDescent="0.35">
      <c r="A2" s="350" t="s">
        <v>104</v>
      </c>
      <c r="B2" s="392" t="s">
        <v>56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5"/>
    </row>
    <row r="3" spans="1:22" ht="25.2" customHeight="1" x14ac:dyDescent="0.3">
      <c r="A3" s="384"/>
      <c r="B3" s="356">
        <v>0</v>
      </c>
      <c r="C3" s="359"/>
      <c r="D3" s="360" t="s">
        <v>57</v>
      </c>
      <c r="E3" s="357"/>
      <c r="F3" s="358" t="s">
        <v>58</v>
      </c>
      <c r="G3" s="359"/>
      <c r="H3" s="360" t="s">
        <v>59</v>
      </c>
      <c r="I3" s="357"/>
      <c r="J3" s="358" t="s">
        <v>60</v>
      </c>
      <c r="K3" s="359"/>
      <c r="L3" s="360" t="s">
        <v>61</v>
      </c>
      <c r="M3" s="357"/>
      <c r="N3" s="358" t="s">
        <v>62</v>
      </c>
      <c r="O3" s="359"/>
      <c r="P3" s="360" t="s">
        <v>63</v>
      </c>
      <c r="Q3" s="357"/>
      <c r="R3" s="358" t="s">
        <v>35</v>
      </c>
      <c r="S3" s="359"/>
      <c r="T3" s="358" t="s">
        <v>54</v>
      </c>
      <c r="U3" s="359"/>
    </row>
    <row r="4" spans="1:22" ht="25.2" customHeight="1" thickBot="1" x14ac:dyDescent="0.35">
      <c r="A4" s="385"/>
      <c r="B4" s="9" t="s">
        <v>5</v>
      </c>
      <c r="C4" s="11" t="s">
        <v>6</v>
      </c>
      <c r="D4" s="12" t="s">
        <v>5</v>
      </c>
      <c r="E4" s="10" t="s">
        <v>6</v>
      </c>
      <c r="F4" s="9" t="s">
        <v>5</v>
      </c>
      <c r="G4" s="11" t="s">
        <v>6</v>
      </c>
      <c r="H4" s="12" t="s">
        <v>5</v>
      </c>
      <c r="I4" s="5" t="s">
        <v>6</v>
      </c>
      <c r="J4" s="9" t="s">
        <v>5</v>
      </c>
      <c r="K4" s="11" t="s">
        <v>6</v>
      </c>
      <c r="L4" s="12" t="s">
        <v>5</v>
      </c>
      <c r="M4" s="10" t="s">
        <v>6</v>
      </c>
      <c r="N4" s="9" t="s">
        <v>5</v>
      </c>
      <c r="O4" s="11" t="s">
        <v>6</v>
      </c>
      <c r="P4" s="12" t="s">
        <v>5</v>
      </c>
      <c r="Q4" s="10" t="s">
        <v>6</v>
      </c>
      <c r="R4" s="9" t="s">
        <v>5</v>
      </c>
      <c r="S4" s="11" t="s">
        <v>6</v>
      </c>
      <c r="T4" s="9" t="s">
        <v>5</v>
      </c>
      <c r="U4" s="11" t="s">
        <v>6</v>
      </c>
    </row>
    <row r="5" spans="1:22" ht="15" x14ac:dyDescent="0.25">
      <c r="A5" s="1" t="s">
        <v>90</v>
      </c>
      <c r="B5" s="24" t="e">
        <f>VLOOKUP(V5,[1]Sheet1!$A$610:$U$622,2,FALSE)</f>
        <v>#N/A</v>
      </c>
      <c r="C5" s="15" t="e">
        <f>VLOOKUP(V5,[1]Sheet1!$A$610:$U$622,3,FALSE)/100</f>
        <v>#N/A</v>
      </c>
      <c r="D5" s="26" t="e">
        <f>VLOOKUP(V5,[1]Sheet1!$A$610:$U$622,4,FALSE)</f>
        <v>#N/A</v>
      </c>
      <c r="E5" s="14" t="e">
        <f>VLOOKUP(V5,[1]Sheet1!$A$610:$U$622,5,FALSE)/100</f>
        <v>#N/A</v>
      </c>
      <c r="F5" s="24" t="e">
        <f>VLOOKUP(V5,[1]Sheet1!$A$610:$U$622,6,FALSE)</f>
        <v>#N/A</v>
      </c>
      <c r="G5" s="15" t="e">
        <f>VLOOKUP(V5,[1]Sheet1!$A$610:$U$622,7,FALSE)/100</f>
        <v>#N/A</v>
      </c>
      <c r="H5" s="26" t="e">
        <f>VLOOKUP(V5,[1]Sheet1!$A$610:$U$622,8,FALSE)</f>
        <v>#N/A</v>
      </c>
      <c r="I5" s="14" t="e">
        <f>VLOOKUP(V5,[1]Sheet1!$A$610:$U$622,9,FALSE)/100</f>
        <v>#N/A</v>
      </c>
      <c r="J5" s="24" t="e">
        <f>VLOOKUP(V5,[1]Sheet1!$A$610:$U$622,10,FALSE)</f>
        <v>#N/A</v>
      </c>
      <c r="K5" s="15" t="e">
        <f>VLOOKUP(V5,[1]Sheet1!$A$610:$U$622,11,FALSE)/100</f>
        <v>#N/A</v>
      </c>
      <c r="L5" s="26" t="e">
        <f>VLOOKUP(V5,[1]Sheet1!$A$610:$U$622,12,FALSE)</f>
        <v>#N/A</v>
      </c>
      <c r="M5" s="14" t="e">
        <f>VLOOKUP(V5,[1]Sheet1!$A$610:$U$622,13,FALSE)/100</f>
        <v>#N/A</v>
      </c>
      <c r="N5" s="24" t="e">
        <f>VLOOKUP(V5,[1]Sheet1!$A$610:$U$622,14,FALSE)</f>
        <v>#N/A</v>
      </c>
      <c r="O5" s="15" t="e">
        <f>VLOOKUP(V5,[1]Sheet1!$A$610:$U$622,15,FALSE)/100</f>
        <v>#N/A</v>
      </c>
      <c r="P5" s="26" t="e">
        <f>VLOOKUP(V5,[1]Sheet1!$A$610:$U$622,16,FALSE)</f>
        <v>#N/A</v>
      </c>
      <c r="Q5" s="14" t="e">
        <f>VLOOKUP(V5,[1]Sheet1!$A$610:$U$622,17,FALSE)/100</f>
        <v>#N/A</v>
      </c>
      <c r="R5" s="24" t="e">
        <f>VLOOKUP(V5,[1]Sheet1!$A$610:$U$622,18,FALSE)</f>
        <v>#N/A</v>
      </c>
      <c r="S5" s="15" t="e">
        <f>VLOOKUP(V5,[1]Sheet1!$A$610:$U$622,19,FALSE)/100</f>
        <v>#N/A</v>
      </c>
      <c r="T5" s="24" t="e">
        <f>VLOOKUP(V5,[1]Sheet1!$A$610:$U$622,20,FALSE)</f>
        <v>#N/A</v>
      </c>
      <c r="U5" s="15" t="e">
        <f>VLOOKUP(V5,[1]Sheet1!$A$610:$U$622,21,FALSE)/100</f>
        <v>#N/A</v>
      </c>
      <c r="V5" s="69" t="s">
        <v>172</v>
      </c>
    </row>
    <row r="6" spans="1:22" x14ac:dyDescent="0.3">
      <c r="A6" s="2" t="s">
        <v>91</v>
      </c>
      <c r="B6" s="22" t="e">
        <f>VLOOKUP(V6,[1]Sheet1!$A$610:$U$622,2,FALSE)</f>
        <v>#N/A</v>
      </c>
      <c r="C6" s="15" t="e">
        <f>VLOOKUP(V6,[1]Sheet1!$A$610:$U$622,3,FALSE)/100</f>
        <v>#N/A</v>
      </c>
      <c r="D6" s="27" t="e">
        <f>VLOOKUP(V6,[1]Sheet1!$A$610:$U$622,4,FALSE)</f>
        <v>#N/A</v>
      </c>
      <c r="E6" s="14" t="e">
        <f>VLOOKUP(V6,[1]Sheet1!$A$610:$U$622,5,FALSE)/100</f>
        <v>#N/A</v>
      </c>
      <c r="F6" s="22" t="e">
        <f>VLOOKUP(V6,[1]Sheet1!$A$610:$U$622,6,FALSE)</f>
        <v>#N/A</v>
      </c>
      <c r="G6" s="15" t="e">
        <f>VLOOKUP(V6,[1]Sheet1!$A$610:$U$622,7,FALSE)/100</f>
        <v>#N/A</v>
      </c>
      <c r="H6" s="27" t="e">
        <f>VLOOKUP(V6,[1]Sheet1!$A$610:$U$622,8,FALSE)</f>
        <v>#N/A</v>
      </c>
      <c r="I6" s="14" t="e">
        <f>VLOOKUP(V6,[1]Sheet1!$A$610:$U$622,9,FALSE)/100</f>
        <v>#N/A</v>
      </c>
      <c r="J6" s="22" t="e">
        <f>VLOOKUP(V6,[1]Sheet1!$A$610:$U$622,10,FALSE)</f>
        <v>#N/A</v>
      </c>
      <c r="K6" s="15" t="e">
        <f>VLOOKUP(V6,[1]Sheet1!$A$610:$U$622,11,FALSE)/100</f>
        <v>#N/A</v>
      </c>
      <c r="L6" s="27" t="e">
        <f>VLOOKUP(V6,[1]Sheet1!$A$610:$U$622,12,FALSE)</f>
        <v>#N/A</v>
      </c>
      <c r="M6" s="14" t="e">
        <f>VLOOKUP(V6,[1]Sheet1!$A$610:$U$622,13,FALSE)/100</f>
        <v>#N/A</v>
      </c>
      <c r="N6" s="22" t="e">
        <f>VLOOKUP(V6,[1]Sheet1!$A$610:$U$622,14,FALSE)</f>
        <v>#N/A</v>
      </c>
      <c r="O6" s="15" t="e">
        <f>VLOOKUP(V6,[1]Sheet1!$A$610:$U$622,15,FALSE)/100</f>
        <v>#N/A</v>
      </c>
      <c r="P6" s="27" t="e">
        <f>VLOOKUP(V6,[1]Sheet1!$A$610:$U$622,16,FALSE)</f>
        <v>#N/A</v>
      </c>
      <c r="Q6" s="14" t="e">
        <f>VLOOKUP(V6,[1]Sheet1!$A$610:$U$622,17,FALSE)/100</f>
        <v>#N/A</v>
      </c>
      <c r="R6" s="22" t="e">
        <f>VLOOKUP(V6,[1]Sheet1!$A$610:$U$622,18,FALSE)</f>
        <v>#N/A</v>
      </c>
      <c r="S6" s="15" t="e">
        <f>VLOOKUP(V6,[1]Sheet1!$A$610:$U$622,19,FALSE)/100</f>
        <v>#N/A</v>
      </c>
      <c r="T6" s="22" t="e">
        <f>VLOOKUP(V6,[1]Sheet1!$A$610:$U$622,20,FALSE)</f>
        <v>#N/A</v>
      </c>
      <c r="U6" s="15" t="e">
        <f>VLOOKUP(V6,[1]Sheet1!$A$610:$U$622,21,FALSE)/100</f>
        <v>#N/A</v>
      </c>
      <c r="V6" s="69" t="s">
        <v>173</v>
      </c>
    </row>
    <row r="7" spans="1:22" ht="15" x14ac:dyDescent="0.25">
      <c r="A7" s="2" t="s">
        <v>92</v>
      </c>
      <c r="B7" s="22" t="e">
        <f>VLOOKUP(V7,[1]Sheet1!$A$610:$U$622,2,FALSE)</f>
        <v>#N/A</v>
      </c>
      <c r="C7" s="15" t="e">
        <f>VLOOKUP(V7,[1]Sheet1!$A$610:$U$622,3,FALSE)/100</f>
        <v>#N/A</v>
      </c>
      <c r="D7" s="27" t="e">
        <f>VLOOKUP(V7,[1]Sheet1!$A$610:$U$622,4,FALSE)</f>
        <v>#N/A</v>
      </c>
      <c r="E7" s="14" t="e">
        <f>VLOOKUP(V7,[1]Sheet1!$A$610:$U$622,5,FALSE)/100</f>
        <v>#N/A</v>
      </c>
      <c r="F7" s="22" t="e">
        <f>VLOOKUP(V7,[1]Sheet1!$A$610:$U$622,6,FALSE)</f>
        <v>#N/A</v>
      </c>
      <c r="G7" s="15" t="e">
        <f>VLOOKUP(V7,[1]Sheet1!$A$610:$U$622,7,FALSE)/100</f>
        <v>#N/A</v>
      </c>
      <c r="H7" s="27" t="e">
        <f>VLOOKUP(V7,[1]Sheet1!$A$610:$U$622,8,FALSE)</f>
        <v>#N/A</v>
      </c>
      <c r="I7" s="14" t="e">
        <f>VLOOKUP(V7,[1]Sheet1!$A$610:$U$622,9,FALSE)/100</f>
        <v>#N/A</v>
      </c>
      <c r="J7" s="22" t="e">
        <f>VLOOKUP(V7,[1]Sheet1!$A$610:$U$622,10,FALSE)</f>
        <v>#N/A</v>
      </c>
      <c r="K7" s="15" t="e">
        <f>VLOOKUP(V7,[1]Sheet1!$A$610:$U$622,11,FALSE)/100</f>
        <v>#N/A</v>
      </c>
      <c r="L7" s="27" t="e">
        <f>VLOOKUP(V7,[1]Sheet1!$A$610:$U$622,12,FALSE)</f>
        <v>#N/A</v>
      </c>
      <c r="M7" s="14" t="e">
        <f>VLOOKUP(V7,[1]Sheet1!$A$610:$U$622,13,FALSE)/100</f>
        <v>#N/A</v>
      </c>
      <c r="N7" s="22" t="e">
        <f>VLOOKUP(V7,[1]Sheet1!$A$610:$U$622,14,FALSE)</f>
        <v>#N/A</v>
      </c>
      <c r="O7" s="15" t="e">
        <f>VLOOKUP(V7,[1]Sheet1!$A$610:$U$622,15,FALSE)/100</f>
        <v>#N/A</v>
      </c>
      <c r="P7" s="27" t="e">
        <f>VLOOKUP(V7,[1]Sheet1!$A$610:$U$622,16,FALSE)</f>
        <v>#N/A</v>
      </c>
      <c r="Q7" s="14" t="e">
        <f>VLOOKUP(V7,[1]Sheet1!$A$610:$U$622,17,FALSE)/100</f>
        <v>#N/A</v>
      </c>
      <c r="R7" s="22" t="e">
        <f>VLOOKUP(V7,[1]Sheet1!$A$610:$U$622,18,FALSE)</f>
        <v>#N/A</v>
      </c>
      <c r="S7" s="15" t="e">
        <f>VLOOKUP(V7,[1]Sheet1!$A$610:$U$622,19,FALSE)/100</f>
        <v>#N/A</v>
      </c>
      <c r="T7" s="22" t="e">
        <f>VLOOKUP(V7,[1]Sheet1!$A$610:$U$622,20,FALSE)</f>
        <v>#N/A</v>
      </c>
      <c r="U7" s="15" t="e">
        <f>VLOOKUP(V7,[1]Sheet1!$A$610:$U$622,21,FALSE)/100</f>
        <v>#N/A</v>
      </c>
      <c r="V7" s="69" t="s">
        <v>174</v>
      </c>
    </row>
    <row r="8" spans="1:22" ht="15" x14ac:dyDescent="0.25">
      <c r="A8" s="2" t="s">
        <v>93</v>
      </c>
      <c r="B8" s="22" t="e">
        <f>VLOOKUP(V8,[1]Sheet1!$A$610:$U$622,2,FALSE)</f>
        <v>#N/A</v>
      </c>
      <c r="C8" s="15" t="e">
        <f>VLOOKUP(V8,[1]Sheet1!$A$610:$U$622,3,FALSE)/100</f>
        <v>#N/A</v>
      </c>
      <c r="D8" s="27" t="e">
        <f>VLOOKUP(V8,[1]Sheet1!$A$610:$U$622,4,FALSE)</f>
        <v>#N/A</v>
      </c>
      <c r="E8" s="14" t="e">
        <f>VLOOKUP(V8,[1]Sheet1!$A$610:$U$622,5,FALSE)/100</f>
        <v>#N/A</v>
      </c>
      <c r="F8" s="22" t="e">
        <f>VLOOKUP(V8,[1]Sheet1!$A$610:$U$622,6,FALSE)</f>
        <v>#N/A</v>
      </c>
      <c r="G8" s="15" t="e">
        <f>VLOOKUP(V8,[1]Sheet1!$A$610:$U$622,7,FALSE)/100</f>
        <v>#N/A</v>
      </c>
      <c r="H8" s="27" t="e">
        <f>VLOOKUP(V8,[1]Sheet1!$A$610:$U$622,8,FALSE)</f>
        <v>#N/A</v>
      </c>
      <c r="I8" s="14" t="e">
        <f>VLOOKUP(V8,[1]Sheet1!$A$610:$U$622,9,FALSE)/100</f>
        <v>#N/A</v>
      </c>
      <c r="J8" s="22" t="e">
        <f>VLOOKUP(V8,[1]Sheet1!$A$610:$U$622,10,FALSE)</f>
        <v>#N/A</v>
      </c>
      <c r="K8" s="15" t="e">
        <f>VLOOKUP(V8,[1]Sheet1!$A$610:$U$622,11,FALSE)/100</f>
        <v>#N/A</v>
      </c>
      <c r="L8" s="27" t="e">
        <f>VLOOKUP(V8,[1]Sheet1!$A$610:$U$622,12,FALSE)</f>
        <v>#N/A</v>
      </c>
      <c r="M8" s="14" t="e">
        <f>VLOOKUP(V8,[1]Sheet1!$A$610:$U$622,13,FALSE)/100</f>
        <v>#N/A</v>
      </c>
      <c r="N8" s="22" t="e">
        <f>VLOOKUP(V8,[1]Sheet1!$A$610:$U$622,14,FALSE)</f>
        <v>#N/A</v>
      </c>
      <c r="O8" s="15" t="e">
        <f>VLOOKUP(V8,[1]Sheet1!$A$610:$U$622,15,FALSE)/100</f>
        <v>#N/A</v>
      </c>
      <c r="P8" s="27" t="e">
        <f>VLOOKUP(V8,[1]Sheet1!$A$610:$U$622,16,FALSE)</f>
        <v>#N/A</v>
      </c>
      <c r="Q8" s="14" t="e">
        <f>VLOOKUP(V8,[1]Sheet1!$A$610:$U$622,17,FALSE)/100</f>
        <v>#N/A</v>
      </c>
      <c r="R8" s="22" t="e">
        <f>VLOOKUP(V8,[1]Sheet1!$A$610:$U$622,18,FALSE)</f>
        <v>#N/A</v>
      </c>
      <c r="S8" s="15" t="e">
        <f>VLOOKUP(V8,[1]Sheet1!$A$610:$U$622,19,FALSE)/100</f>
        <v>#N/A</v>
      </c>
      <c r="T8" s="22" t="e">
        <f>VLOOKUP(V8,[1]Sheet1!$A$610:$U$622,20,FALSE)</f>
        <v>#N/A</v>
      </c>
      <c r="U8" s="15" t="e">
        <f>VLOOKUP(V8,[1]Sheet1!$A$610:$U$622,21,FALSE)/100</f>
        <v>#N/A</v>
      </c>
      <c r="V8" s="69" t="s">
        <v>175</v>
      </c>
    </row>
    <row r="9" spans="1:22" ht="15" x14ac:dyDescent="0.25">
      <c r="A9" s="2" t="s">
        <v>94</v>
      </c>
      <c r="B9" s="22" t="e">
        <f>VLOOKUP(V9,[1]Sheet1!$A$610:$U$622,2,FALSE)</f>
        <v>#N/A</v>
      </c>
      <c r="C9" s="15" t="e">
        <f>VLOOKUP(V9,[1]Sheet1!$A$610:$U$622,3,FALSE)/100</f>
        <v>#N/A</v>
      </c>
      <c r="D9" s="27" t="e">
        <f>VLOOKUP(V9,[1]Sheet1!$A$610:$U$622,4,FALSE)</f>
        <v>#N/A</v>
      </c>
      <c r="E9" s="14" t="e">
        <f>VLOOKUP(V9,[1]Sheet1!$A$610:$U$622,5,FALSE)/100</f>
        <v>#N/A</v>
      </c>
      <c r="F9" s="22" t="e">
        <f>VLOOKUP(V9,[1]Sheet1!$A$610:$U$622,6,FALSE)</f>
        <v>#N/A</v>
      </c>
      <c r="G9" s="15" t="e">
        <f>VLOOKUP(V9,[1]Sheet1!$A$610:$U$622,7,FALSE)/100</f>
        <v>#N/A</v>
      </c>
      <c r="H9" s="27" t="e">
        <f>VLOOKUP(V9,[1]Sheet1!$A$610:$U$622,8,FALSE)</f>
        <v>#N/A</v>
      </c>
      <c r="I9" s="14" t="e">
        <f>VLOOKUP(V9,[1]Sheet1!$A$610:$U$622,9,FALSE)/100</f>
        <v>#N/A</v>
      </c>
      <c r="J9" s="22" t="e">
        <f>VLOOKUP(V9,[1]Sheet1!$A$610:$U$622,10,FALSE)</f>
        <v>#N/A</v>
      </c>
      <c r="K9" s="15" t="e">
        <f>VLOOKUP(V9,[1]Sheet1!$A$610:$U$622,11,FALSE)/100</f>
        <v>#N/A</v>
      </c>
      <c r="L9" s="27" t="e">
        <f>VLOOKUP(V9,[1]Sheet1!$A$610:$U$622,12,FALSE)</f>
        <v>#N/A</v>
      </c>
      <c r="M9" s="14" t="e">
        <f>VLOOKUP(V9,[1]Sheet1!$A$610:$U$622,13,FALSE)/100</f>
        <v>#N/A</v>
      </c>
      <c r="N9" s="22" t="e">
        <f>VLOOKUP(V9,[1]Sheet1!$A$610:$U$622,14,FALSE)</f>
        <v>#N/A</v>
      </c>
      <c r="O9" s="15" t="e">
        <f>VLOOKUP(V9,[1]Sheet1!$A$610:$U$622,15,FALSE)/100</f>
        <v>#N/A</v>
      </c>
      <c r="P9" s="27" t="e">
        <f>VLOOKUP(V9,[1]Sheet1!$A$610:$U$622,16,FALSE)</f>
        <v>#N/A</v>
      </c>
      <c r="Q9" s="14" t="e">
        <f>VLOOKUP(V9,[1]Sheet1!$A$610:$U$622,17,FALSE)/100</f>
        <v>#N/A</v>
      </c>
      <c r="R9" s="22" t="e">
        <f>VLOOKUP(V9,[1]Sheet1!$A$610:$U$622,18,FALSE)</f>
        <v>#N/A</v>
      </c>
      <c r="S9" s="15" t="e">
        <f>VLOOKUP(V9,[1]Sheet1!$A$610:$U$622,19,FALSE)/100</f>
        <v>#N/A</v>
      </c>
      <c r="T9" s="22" t="e">
        <f>VLOOKUP(V9,[1]Sheet1!$A$610:$U$622,20,FALSE)</f>
        <v>#N/A</v>
      </c>
      <c r="U9" s="15" t="e">
        <f>VLOOKUP(V9,[1]Sheet1!$A$610:$U$622,21,FALSE)/100</f>
        <v>#N/A</v>
      </c>
      <c r="V9" s="69" t="s">
        <v>176</v>
      </c>
    </row>
    <row r="10" spans="1:22" ht="15" x14ac:dyDescent="0.25">
      <c r="A10" s="2" t="s">
        <v>95</v>
      </c>
      <c r="B10" s="22" t="e">
        <f>VLOOKUP(V10,[1]Sheet1!$A$610:$U$622,2,FALSE)</f>
        <v>#N/A</v>
      </c>
      <c r="C10" s="15" t="e">
        <f>VLOOKUP(V10,[1]Sheet1!$A$610:$U$622,3,FALSE)/100</f>
        <v>#N/A</v>
      </c>
      <c r="D10" s="27" t="e">
        <f>VLOOKUP(V10,[1]Sheet1!$A$610:$U$622,4,FALSE)</f>
        <v>#N/A</v>
      </c>
      <c r="E10" s="14" t="e">
        <f>VLOOKUP(V10,[1]Sheet1!$A$610:$U$622,5,FALSE)/100</f>
        <v>#N/A</v>
      </c>
      <c r="F10" s="22" t="e">
        <f>VLOOKUP(V10,[1]Sheet1!$A$610:$U$622,6,FALSE)</f>
        <v>#N/A</v>
      </c>
      <c r="G10" s="15" t="e">
        <f>VLOOKUP(V10,[1]Sheet1!$A$610:$U$622,7,FALSE)/100</f>
        <v>#N/A</v>
      </c>
      <c r="H10" s="27" t="e">
        <f>VLOOKUP(V10,[1]Sheet1!$A$610:$U$622,8,FALSE)</f>
        <v>#N/A</v>
      </c>
      <c r="I10" s="14" t="e">
        <f>VLOOKUP(V10,[1]Sheet1!$A$610:$U$622,9,FALSE)/100</f>
        <v>#N/A</v>
      </c>
      <c r="J10" s="22" t="e">
        <f>VLOOKUP(V10,[1]Sheet1!$A$610:$U$622,10,FALSE)</f>
        <v>#N/A</v>
      </c>
      <c r="K10" s="15" t="e">
        <f>VLOOKUP(V10,[1]Sheet1!$A$610:$U$622,11,FALSE)/100</f>
        <v>#N/A</v>
      </c>
      <c r="L10" s="27" t="e">
        <f>VLOOKUP(V10,[1]Sheet1!$A$610:$U$622,12,FALSE)</f>
        <v>#N/A</v>
      </c>
      <c r="M10" s="14" t="e">
        <f>VLOOKUP(V10,[1]Sheet1!$A$610:$U$622,13,FALSE)/100</f>
        <v>#N/A</v>
      </c>
      <c r="N10" s="22" t="e">
        <f>VLOOKUP(V10,[1]Sheet1!$A$610:$U$622,14,FALSE)</f>
        <v>#N/A</v>
      </c>
      <c r="O10" s="15" t="e">
        <f>VLOOKUP(V10,[1]Sheet1!$A$610:$U$622,15,FALSE)/100</f>
        <v>#N/A</v>
      </c>
      <c r="P10" s="27" t="e">
        <f>VLOOKUP(V10,[1]Sheet1!$A$610:$U$622,16,FALSE)</f>
        <v>#N/A</v>
      </c>
      <c r="Q10" s="14" t="e">
        <f>VLOOKUP(V10,[1]Sheet1!$A$610:$U$622,17,FALSE)/100</f>
        <v>#N/A</v>
      </c>
      <c r="R10" s="22" t="e">
        <f>VLOOKUP(V10,[1]Sheet1!$A$610:$U$622,18,FALSE)</f>
        <v>#N/A</v>
      </c>
      <c r="S10" s="15" t="e">
        <f>VLOOKUP(V10,[1]Sheet1!$A$610:$U$622,19,FALSE)/100</f>
        <v>#N/A</v>
      </c>
      <c r="T10" s="22" t="e">
        <f>VLOOKUP(V10,[1]Sheet1!$A$610:$U$622,20,FALSE)</f>
        <v>#N/A</v>
      </c>
      <c r="U10" s="15" t="e">
        <f>VLOOKUP(V10,[1]Sheet1!$A$610:$U$622,21,FALSE)/100</f>
        <v>#N/A</v>
      </c>
      <c r="V10" s="69" t="s">
        <v>177</v>
      </c>
    </row>
    <row r="11" spans="1:22" ht="15" x14ac:dyDescent="0.25">
      <c r="A11" s="2" t="s">
        <v>96</v>
      </c>
      <c r="B11" s="22" t="e">
        <f>VLOOKUP(V11,[1]Sheet1!$A$610:$U$622,2,FALSE)</f>
        <v>#N/A</v>
      </c>
      <c r="C11" s="15" t="e">
        <f>VLOOKUP(V11,[1]Sheet1!$A$610:$U$622,3,FALSE)/100</f>
        <v>#N/A</v>
      </c>
      <c r="D11" s="27" t="e">
        <f>VLOOKUP(V11,[1]Sheet1!$A$610:$U$622,4,FALSE)</f>
        <v>#N/A</v>
      </c>
      <c r="E11" s="14" t="e">
        <f>VLOOKUP(V11,[1]Sheet1!$A$610:$U$622,5,FALSE)/100</f>
        <v>#N/A</v>
      </c>
      <c r="F11" s="22" t="e">
        <f>VLOOKUP(V11,[1]Sheet1!$A$610:$U$622,6,FALSE)</f>
        <v>#N/A</v>
      </c>
      <c r="G11" s="15" t="e">
        <f>VLOOKUP(V11,[1]Sheet1!$A$610:$U$622,7,FALSE)/100</f>
        <v>#N/A</v>
      </c>
      <c r="H11" s="27" t="e">
        <f>VLOOKUP(V11,[1]Sheet1!$A$610:$U$622,8,FALSE)</f>
        <v>#N/A</v>
      </c>
      <c r="I11" s="14" t="e">
        <f>VLOOKUP(V11,[1]Sheet1!$A$610:$U$622,9,FALSE)/100</f>
        <v>#N/A</v>
      </c>
      <c r="J11" s="22" t="e">
        <f>VLOOKUP(V11,[1]Sheet1!$A$610:$U$622,10,FALSE)</f>
        <v>#N/A</v>
      </c>
      <c r="K11" s="15" t="e">
        <f>VLOOKUP(V11,[1]Sheet1!$A$610:$U$622,11,FALSE)/100</f>
        <v>#N/A</v>
      </c>
      <c r="L11" s="27" t="e">
        <f>VLOOKUP(V11,[1]Sheet1!$A$610:$U$622,12,FALSE)</f>
        <v>#N/A</v>
      </c>
      <c r="M11" s="14" t="e">
        <f>VLOOKUP(V11,[1]Sheet1!$A$610:$U$622,13,FALSE)/100</f>
        <v>#N/A</v>
      </c>
      <c r="N11" s="22" t="e">
        <f>VLOOKUP(V11,[1]Sheet1!$A$610:$U$622,14,FALSE)</f>
        <v>#N/A</v>
      </c>
      <c r="O11" s="15" t="e">
        <f>VLOOKUP(V11,[1]Sheet1!$A$610:$U$622,15,FALSE)/100</f>
        <v>#N/A</v>
      </c>
      <c r="P11" s="27" t="e">
        <f>VLOOKUP(V11,[1]Sheet1!$A$610:$U$622,16,FALSE)</f>
        <v>#N/A</v>
      </c>
      <c r="Q11" s="14" t="e">
        <f>VLOOKUP(V11,[1]Sheet1!$A$610:$U$622,17,FALSE)/100</f>
        <v>#N/A</v>
      </c>
      <c r="R11" s="22" t="e">
        <f>VLOOKUP(V11,[1]Sheet1!$A$610:$U$622,18,FALSE)</f>
        <v>#N/A</v>
      </c>
      <c r="S11" s="15" t="e">
        <f>VLOOKUP(V11,[1]Sheet1!$A$610:$U$622,19,FALSE)/100</f>
        <v>#N/A</v>
      </c>
      <c r="T11" s="22" t="e">
        <f>VLOOKUP(V11,[1]Sheet1!$A$610:$U$622,20,FALSE)</f>
        <v>#N/A</v>
      </c>
      <c r="U11" s="15" t="e">
        <f>VLOOKUP(V11,[1]Sheet1!$A$610:$U$622,21,FALSE)/100</f>
        <v>#N/A</v>
      </c>
      <c r="V11" s="69" t="s">
        <v>178</v>
      </c>
    </row>
    <row r="12" spans="1:22" x14ac:dyDescent="0.3">
      <c r="A12" s="2" t="s">
        <v>97</v>
      </c>
      <c r="B12" s="22" t="e">
        <f>VLOOKUP(V12,[1]Sheet1!$A$610:$U$622,2,FALSE)</f>
        <v>#N/A</v>
      </c>
      <c r="C12" s="15" t="e">
        <f>VLOOKUP(V12,[1]Sheet1!$A$610:$U$622,3,FALSE)/100</f>
        <v>#N/A</v>
      </c>
      <c r="D12" s="27" t="e">
        <f>VLOOKUP(V12,[1]Sheet1!$A$610:$U$622,4,FALSE)</f>
        <v>#N/A</v>
      </c>
      <c r="E12" s="14" t="e">
        <f>VLOOKUP(V12,[1]Sheet1!$A$610:$U$622,5,FALSE)/100</f>
        <v>#N/A</v>
      </c>
      <c r="F12" s="22" t="e">
        <f>VLOOKUP(V12,[1]Sheet1!$A$610:$U$622,6,FALSE)</f>
        <v>#N/A</v>
      </c>
      <c r="G12" s="15" t="e">
        <f>VLOOKUP(V12,[1]Sheet1!$A$610:$U$622,7,FALSE)/100</f>
        <v>#N/A</v>
      </c>
      <c r="H12" s="27" t="e">
        <f>VLOOKUP(V12,[1]Sheet1!$A$610:$U$622,8,FALSE)</f>
        <v>#N/A</v>
      </c>
      <c r="I12" s="14" t="e">
        <f>VLOOKUP(V12,[1]Sheet1!$A$610:$U$622,9,FALSE)/100</f>
        <v>#N/A</v>
      </c>
      <c r="J12" s="22" t="e">
        <f>VLOOKUP(V12,[1]Sheet1!$A$610:$U$622,10,FALSE)</f>
        <v>#N/A</v>
      </c>
      <c r="K12" s="15" t="e">
        <f>VLOOKUP(V12,[1]Sheet1!$A$610:$U$622,11,FALSE)/100</f>
        <v>#N/A</v>
      </c>
      <c r="L12" s="27" t="e">
        <f>VLOOKUP(V12,[1]Sheet1!$A$610:$U$622,12,FALSE)</f>
        <v>#N/A</v>
      </c>
      <c r="M12" s="14" t="e">
        <f>VLOOKUP(V12,[1]Sheet1!$A$610:$U$622,13,FALSE)/100</f>
        <v>#N/A</v>
      </c>
      <c r="N12" s="22" t="e">
        <f>VLOOKUP(V12,[1]Sheet1!$A$610:$U$622,14,FALSE)</f>
        <v>#N/A</v>
      </c>
      <c r="O12" s="15" t="e">
        <f>VLOOKUP(V12,[1]Sheet1!$A$610:$U$622,15,FALSE)/100</f>
        <v>#N/A</v>
      </c>
      <c r="P12" s="27" t="e">
        <f>VLOOKUP(V12,[1]Sheet1!$A$610:$U$622,16,FALSE)</f>
        <v>#N/A</v>
      </c>
      <c r="Q12" s="14" t="e">
        <f>VLOOKUP(V12,[1]Sheet1!$A$610:$U$622,17,FALSE)/100</f>
        <v>#N/A</v>
      </c>
      <c r="R12" s="22" t="e">
        <f>VLOOKUP(V12,[1]Sheet1!$A$610:$U$622,18,FALSE)</f>
        <v>#N/A</v>
      </c>
      <c r="S12" s="15" t="e">
        <f>VLOOKUP(V12,[1]Sheet1!$A$610:$U$622,19,FALSE)/100</f>
        <v>#N/A</v>
      </c>
      <c r="T12" s="22" t="e">
        <f>VLOOKUP(V12,[1]Sheet1!$A$610:$U$622,20,FALSE)</f>
        <v>#N/A</v>
      </c>
      <c r="U12" s="15" t="e">
        <f>VLOOKUP(V12,[1]Sheet1!$A$610:$U$622,21,FALSE)/100</f>
        <v>#N/A</v>
      </c>
      <c r="V12" s="69" t="s">
        <v>179</v>
      </c>
    </row>
    <row r="13" spans="1:22" ht="15" x14ac:dyDescent="0.25">
      <c r="A13" s="2" t="s">
        <v>98</v>
      </c>
      <c r="B13" s="22" t="e">
        <f>VLOOKUP(V13,[1]Sheet1!$A$610:$U$622,2,FALSE)</f>
        <v>#N/A</v>
      </c>
      <c r="C13" s="15" t="e">
        <f>VLOOKUP(V13,[1]Sheet1!$A$610:$U$622,3,FALSE)/100</f>
        <v>#N/A</v>
      </c>
      <c r="D13" s="27" t="e">
        <f>VLOOKUP(V13,[1]Sheet1!$A$610:$U$622,4,FALSE)</f>
        <v>#N/A</v>
      </c>
      <c r="E13" s="14" t="e">
        <f>VLOOKUP(V13,[1]Sheet1!$A$610:$U$622,5,FALSE)/100</f>
        <v>#N/A</v>
      </c>
      <c r="F13" s="22" t="e">
        <f>VLOOKUP(V13,[1]Sheet1!$A$610:$U$622,6,FALSE)</f>
        <v>#N/A</v>
      </c>
      <c r="G13" s="15" t="e">
        <f>VLOOKUP(V13,[1]Sheet1!$A$610:$U$622,7,FALSE)/100</f>
        <v>#N/A</v>
      </c>
      <c r="H13" s="27" t="e">
        <f>VLOOKUP(V13,[1]Sheet1!$A$610:$U$622,8,FALSE)</f>
        <v>#N/A</v>
      </c>
      <c r="I13" s="14" t="e">
        <f>VLOOKUP(V13,[1]Sheet1!$A$610:$U$622,9,FALSE)/100</f>
        <v>#N/A</v>
      </c>
      <c r="J13" s="22" t="e">
        <f>VLOOKUP(V13,[1]Sheet1!$A$610:$U$622,10,FALSE)</f>
        <v>#N/A</v>
      </c>
      <c r="K13" s="15" t="e">
        <f>VLOOKUP(V13,[1]Sheet1!$A$610:$U$622,11,FALSE)/100</f>
        <v>#N/A</v>
      </c>
      <c r="L13" s="27" t="e">
        <f>VLOOKUP(V13,[1]Sheet1!$A$610:$U$622,12,FALSE)</f>
        <v>#N/A</v>
      </c>
      <c r="M13" s="14" t="e">
        <f>VLOOKUP(V13,[1]Sheet1!$A$610:$U$622,13,FALSE)/100</f>
        <v>#N/A</v>
      </c>
      <c r="N13" s="22" t="e">
        <f>VLOOKUP(V13,[1]Sheet1!$A$610:$U$622,14,FALSE)</f>
        <v>#N/A</v>
      </c>
      <c r="O13" s="15" t="e">
        <f>VLOOKUP(V13,[1]Sheet1!$A$610:$U$622,15,FALSE)/100</f>
        <v>#N/A</v>
      </c>
      <c r="P13" s="27" t="e">
        <f>VLOOKUP(V13,[1]Sheet1!$A$610:$U$622,16,FALSE)</f>
        <v>#N/A</v>
      </c>
      <c r="Q13" s="14" t="e">
        <f>VLOOKUP(V13,[1]Sheet1!$A$610:$U$622,17,FALSE)/100</f>
        <v>#N/A</v>
      </c>
      <c r="R13" s="22" t="e">
        <f>VLOOKUP(V13,[1]Sheet1!$A$610:$U$622,18,FALSE)</f>
        <v>#N/A</v>
      </c>
      <c r="S13" s="15" t="e">
        <f>VLOOKUP(V13,[1]Sheet1!$A$610:$U$622,19,FALSE)/100</f>
        <v>#N/A</v>
      </c>
      <c r="T13" s="22" t="e">
        <f>VLOOKUP(V13,[1]Sheet1!$A$610:$U$622,20,FALSE)</f>
        <v>#N/A</v>
      </c>
      <c r="U13" s="15" t="e">
        <f>VLOOKUP(V13,[1]Sheet1!$A$610:$U$622,21,FALSE)/100</f>
        <v>#N/A</v>
      </c>
      <c r="V13" s="69" t="s">
        <v>180</v>
      </c>
    </row>
    <row r="14" spans="1:22" ht="15" x14ac:dyDescent="0.25">
      <c r="A14" s="2" t="s">
        <v>99</v>
      </c>
      <c r="B14" s="22" t="e">
        <f>VLOOKUP(V14,[1]Sheet1!$A$610:$U$622,2,FALSE)</f>
        <v>#N/A</v>
      </c>
      <c r="C14" s="15" t="e">
        <f>VLOOKUP(V14,[1]Sheet1!$A$610:$U$622,3,FALSE)/100</f>
        <v>#N/A</v>
      </c>
      <c r="D14" s="27" t="e">
        <f>VLOOKUP(V14,[1]Sheet1!$A$610:$U$622,4,FALSE)</f>
        <v>#N/A</v>
      </c>
      <c r="E14" s="14" t="e">
        <f>VLOOKUP(V14,[1]Sheet1!$A$610:$U$622,5,FALSE)/100</f>
        <v>#N/A</v>
      </c>
      <c r="F14" s="22" t="e">
        <f>VLOOKUP(V14,[1]Sheet1!$A$610:$U$622,6,FALSE)</f>
        <v>#N/A</v>
      </c>
      <c r="G14" s="15" t="e">
        <f>VLOOKUP(V14,[1]Sheet1!$A$610:$U$622,7,FALSE)/100</f>
        <v>#N/A</v>
      </c>
      <c r="H14" s="27" t="e">
        <f>VLOOKUP(V14,[1]Sheet1!$A$610:$U$622,8,FALSE)</f>
        <v>#N/A</v>
      </c>
      <c r="I14" s="14" t="e">
        <f>VLOOKUP(V14,[1]Sheet1!$A$610:$U$622,9,FALSE)/100</f>
        <v>#N/A</v>
      </c>
      <c r="J14" s="22" t="e">
        <f>VLOOKUP(V14,[1]Sheet1!$A$610:$U$622,10,FALSE)</f>
        <v>#N/A</v>
      </c>
      <c r="K14" s="15" t="e">
        <f>VLOOKUP(V14,[1]Sheet1!$A$610:$U$622,11,FALSE)/100</f>
        <v>#N/A</v>
      </c>
      <c r="L14" s="27" t="e">
        <f>VLOOKUP(V14,[1]Sheet1!$A$610:$U$622,12,FALSE)</f>
        <v>#N/A</v>
      </c>
      <c r="M14" s="14" t="e">
        <f>VLOOKUP(V14,[1]Sheet1!$A$610:$U$622,13,FALSE)/100</f>
        <v>#N/A</v>
      </c>
      <c r="N14" s="22" t="e">
        <f>VLOOKUP(V14,[1]Sheet1!$A$610:$U$622,14,FALSE)</f>
        <v>#N/A</v>
      </c>
      <c r="O14" s="15" t="e">
        <f>VLOOKUP(V14,[1]Sheet1!$A$610:$U$622,15,FALSE)/100</f>
        <v>#N/A</v>
      </c>
      <c r="P14" s="27" t="e">
        <f>VLOOKUP(V14,[1]Sheet1!$A$610:$U$622,16,FALSE)</f>
        <v>#N/A</v>
      </c>
      <c r="Q14" s="14" t="e">
        <f>VLOOKUP(V14,[1]Sheet1!$A$610:$U$622,17,FALSE)/100</f>
        <v>#N/A</v>
      </c>
      <c r="R14" s="22" t="e">
        <f>VLOOKUP(V14,[1]Sheet1!$A$610:$U$622,18,FALSE)</f>
        <v>#N/A</v>
      </c>
      <c r="S14" s="15" t="e">
        <f>VLOOKUP(V14,[1]Sheet1!$A$610:$U$622,19,FALSE)/100</f>
        <v>#N/A</v>
      </c>
      <c r="T14" s="22" t="e">
        <f>VLOOKUP(V14,[1]Sheet1!$A$610:$U$622,20,FALSE)</f>
        <v>#N/A</v>
      </c>
      <c r="U14" s="15" t="e">
        <f>VLOOKUP(V14,[1]Sheet1!$A$610:$U$622,21,FALSE)/100</f>
        <v>#N/A</v>
      </c>
      <c r="V14" s="69" t="s">
        <v>181</v>
      </c>
    </row>
    <row r="15" spans="1:22" ht="15" x14ac:dyDescent="0.25">
      <c r="A15" s="2" t="s">
        <v>100</v>
      </c>
      <c r="B15" s="22" t="e">
        <f>VLOOKUP(V15,[1]Sheet1!$A$610:$U$622,2,FALSE)</f>
        <v>#N/A</v>
      </c>
      <c r="C15" s="15" t="e">
        <f>VLOOKUP(V15,[1]Sheet1!$A$610:$U$622,3,FALSE)/100</f>
        <v>#N/A</v>
      </c>
      <c r="D15" s="27" t="e">
        <f>VLOOKUP(V15,[1]Sheet1!$A$610:$U$622,4,FALSE)</f>
        <v>#N/A</v>
      </c>
      <c r="E15" s="14" t="e">
        <f>VLOOKUP(V15,[1]Sheet1!$A$610:$U$622,5,FALSE)/100</f>
        <v>#N/A</v>
      </c>
      <c r="F15" s="22" t="e">
        <f>VLOOKUP(V15,[1]Sheet1!$A$610:$U$622,6,FALSE)</f>
        <v>#N/A</v>
      </c>
      <c r="G15" s="15" t="e">
        <f>VLOOKUP(V15,[1]Sheet1!$A$610:$U$622,7,FALSE)/100</f>
        <v>#N/A</v>
      </c>
      <c r="H15" s="27" t="e">
        <f>VLOOKUP(V15,[1]Sheet1!$A$610:$U$622,8,FALSE)</f>
        <v>#N/A</v>
      </c>
      <c r="I15" s="14" t="e">
        <f>VLOOKUP(V15,[1]Sheet1!$A$610:$U$622,9,FALSE)/100</f>
        <v>#N/A</v>
      </c>
      <c r="J15" s="22" t="e">
        <f>VLOOKUP(V15,[1]Sheet1!$A$610:$U$622,10,FALSE)</f>
        <v>#N/A</v>
      </c>
      <c r="K15" s="15" t="e">
        <f>VLOOKUP(V15,[1]Sheet1!$A$610:$U$622,11,FALSE)/100</f>
        <v>#N/A</v>
      </c>
      <c r="L15" s="27" t="e">
        <f>VLOOKUP(V15,[1]Sheet1!$A$610:$U$622,12,FALSE)</f>
        <v>#N/A</v>
      </c>
      <c r="M15" s="14" t="e">
        <f>VLOOKUP(V15,[1]Sheet1!$A$610:$U$622,13,FALSE)/100</f>
        <v>#N/A</v>
      </c>
      <c r="N15" s="22" t="e">
        <f>VLOOKUP(V15,[1]Sheet1!$A$610:$U$622,14,FALSE)</f>
        <v>#N/A</v>
      </c>
      <c r="O15" s="15" t="e">
        <f>VLOOKUP(V15,[1]Sheet1!$A$610:$U$622,15,FALSE)/100</f>
        <v>#N/A</v>
      </c>
      <c r="P15" s="27" t="e">
        <f>VLOOKUP(V15,[1]Sheet1!$A$610:$U$622,16,FALSE)</f>
        <v>#N/A</v>
      </c>
      <c r="Q15" s="14" t="e">
        <f>VLOOKUP(V15,[1]Sheet1!$A$610:$U$622,17,FALSE)/100</f>
        <v>#N/A</v>
      </c>
      <c r="R15" s="22" t="e">
        <f>VLOOKUP(V15,[1]Sheet1!$A$610:$U$622,18,FALSE)</f>
        <v>#N/A</v>
      </c>
      <c r="S15" s="15" t="e">
        <f>VLOOKUP(V15,[1]Sheet1!$A$610:$U$622,19,FALSE)/100</f>
        <v>#N/A</v>
      </c>
      <c r="T15" s="22" t="e">
        <f>VLOOKUP(V15,[1]Sheet1!$A$610:$U$622,20,FALSE)</f>
        <v>#N/A</v>
      </c>
      <c r="U15" s="15" t="e">
        <f>VLOOKUP(V15,[1]Sheet1!$A$610:$U$622,21,FALSE)/100</f>
        <v>#N/A</v>
      </c>
      <c r="V15" s="69" t="s">
        <v>182</v>
      </c>
    </row>
    <row r="16" spans="1:22" ht="15" thickBot="1" x14ac:dyDescent="0.35">
      <c r="A16" s="3" t="s">
        <v>101</v>
      </c>
      <c r="B16" s="25" t="e">
        <f>VLOOKUP(V16,[1]Sheet1!$A$610:$U$622,2,FALSE)</f>
        <v>#N/A</v>
      </c>
      <c r="C16" s="19" t="e">
        <f>VLOOKUP(V16,[1]Sheet1!$A$610:$U$622,3,FALSE)/100</f>
        <v>#N/A</v>
      </c>
      <c r="D16" s="28" t="e">
        <f>VLOOKUP(V16,[1]Sheet1!$A$610:$U$622,4,FALSE)</f>
        <v>#N/A</v>
      </c>
      <c r="E16" s="18" t="e">
        <f>VLOOKUP(V16,[1]Sheet1!$A$610:$U$622,5,FALSE)/100</f>
        <v>#N/A</v>
      </c>
      <c r="F16" s="25" t="e">
        <f>VLOOKUP(V16,[1]Sheet1!$A$610:$U$622,6,FALSE)</f>
        <v>#N/A</v>
      </c>
      <c r="G16" s="19" t="e">
        <f>VLOOKUP(V16,[1]Sheet1!$A$610:$U$622,7,FALSE)/100</f>
        <v>#N/A</v>
      </c>
      <c r="H16" s="28" t="e">
        <f>VLOOKUP(V16,[1]Sheet1!$A$610:$U$622,8,FALSE)</f>
        <v>#N/A</v>
      </c>
      <c r="I16" s="18" t="e">
        <f>VLOOKUP(V16,[1]Sheet1!$A$610:$U$622,9,FALSE)/100</f>
        <v>#N/A</v>
      </c>
      <c r="J16" s="25" t="e">
        <f>VLOOKUP(V16,[1]Sheet1!$A$610:$U$622,10,FALSE)</f>
        <v>#N/A</v>
      </c>
      <c r="K16" s="19" t="e">
        <f>VLOOKUP(V16,[1]Sheet1!$A$610:$U$622,11,FALSE)/100</f>
        <v>#N/A</v>
      </c>
      <c r="L16" s="28" t="e">
        <f>VLOOKUP(V16,[1]Sheet1!$A$610:$U$622,12,FALSE)</f>
        <v>#N/A</v>
      </c>
      <c r="M16" s="18" t="e">
        <f>VLOOKUP(V16,[1]Sheet1!$A$610:$U$622,13,FALSE)/100</f>
        <v>#N/A</v>
      </c>
      <c r="N16" s="25" t="e">
        <f>VLOOKUP(V16,[1]Sheet1!$A$610:$U$622,14,FALSE)</f>
        <v>#N/A</v>
      </c>
      <c r="O16" s="19" t="e">
        <f>VLOOKUP(V16,[1]Sheet1!$A$610:$U$622,15,FALSE)/100</f>
        <v>#N/A</v>
      </c>
      <c r="P16" s="28" t="e">
        <f>VLOOKUP(V16,[1]Sheet1!$A$610:$U$622,16,FALSE)</f>
        <v>#N/A</v>
      </c>
      <c r="Q16" s="18" t="e">
        <f>VLOOKUP(V16,[1]Sheet1!$A$610:$U$622,17,FALSE)/100</f>
        <v>#N/A</v>
      </c>
      <c r="R16" s="25" t="e">
        <f>VLOOKUP(V16,[1]Sheet1!$A$610:$U$622,18,FALSE)</f>
        <v>#N/A</v>
      </c>
      <c r="S16" s="19" t="e">
        <f>VLOOKUP(V16,[1]Sheet1!$A$610:$U$622,19,FALSE)/100</f>
        <v>#N/A</v>
      </c>
      <c r="T16" s="25" t="e">
        <f>VLOOKUP(V16,[1]Sheet1!$A$610:$U$622,20,FALSE)</f>
        <v>#N/A</v>
      </c>
      <c r="U16" s="19" t="e">
        <f>VLOOKUP(V16,[1]Sheet1!$A$610:$U$622,21,FALSE)/100</f>
        <v>#N/A</v>
      </c>
      <c r="V16" s="69" t="s">
        <v>183</v>
      </c>
    </row>
    <row r="17" spans="1:22" ht="15.75" thickBot="1" x14ac:dyDescent="0.3">
      <c r="A17" s="32" t="s">
        <v>105</v>
      </c>
      <c r="B17" s="23">
        <f>VLOOKUP(V17,[1]Sheet1!$A$610:$U$622,2,FALSE)</f>
        <v>3701</v>
      </c>
      <c r="C17" s="8">
        <f>VLOOKUP(V17,[1]Sheet1!$A$610:$U$622,3,FALSE)/100</f>
        <v>1</v>
      </c>
      <c r="D17" s="29">
        <f>VLOOKUP(V17,[1]Sheet1!$A$610:$U$622,4,FALSE)</f>
        <v>1942</v>
      </c>
      <c r="E17" s="7">
        <f>VLOOKUP(V17,[1]Sheet1!$A$610:$U$622,5,FALSE)/100</f>
        <v>1</v>
      </c>
      <c r="F17" s="23">
        <f>VLOOKUP(V17,[1]Sheet1!$A$610:$U$622,6,FALSE)</f>
        <v>1429</v>
      </c>
      <c r="G17" s="8">
        <f>VLOOKUP(V17,[1]Sheet1!$A$610:$U$622,7,FALSE)/100</f>
        <v>1</v>
      </c>
      <c r="H17" s="29">
        <f>VLOOKUP(V17,[1]Sheet1!$A$610:$U$622,8,FALSE)</f>
        <v>1346</v>
      </c>
      <c r="I17" s="7">
        <f>VLOOKUP(V17,[1]Sheet1!$A$610:$U$622,9,FALSE)/100</f>
        <v>1</v>
      </c>
      <c r="J17" s="23">
        <f>VLOOKUP(V17,[1]Sheet1!$A$610:$U$622,10,FALSE)</f>
        <v>867</v>
      </c>
      <c r="K17" s="8">
        <f>VLOOKUP(V17,[1]Sheet1!$A$610:$U$622,11,FALSE)/100</f>
        <v>1</v>
      </c>
      <c r="L17" s="29">
        <f>VLOOKUP(V17,[1]Sheet1!$A$610:$U$622,12,FALSE)</f>
        <v>1271</v>
      </c>
      <c r="M17" s="7">
        <f>VLOOKUP(V17,[1]Sheet1!$A$610:$U$622,13,FALSE)/100</f>
        <v>1</v>
      </c>
      <c r="N17" s="23">
        <f>VLOOKUP(V17,[1]Sheet1!$A$610:$U$622,14,FALSE)</f>
        <v>487</v>
      </c>
      <c r="O17" s="8">
        <f>VLOOKUP(V17,[1]Sheet1!$A$610:$U$622,15,FALSE)/100</f>
        <v>1</v>
      </c>
      <c r="P17" s="29">
        <f>VLOOKUP(V17,[1]Sheet1!$A$610:$U$622,16,FALSE)</f>
        <v>409</v>
      </c>
      <c r="Q17" s="7">
        <f>VLOOKUP(V17,[1]Sheet1!$A$610:$U$622,17,FALSE)/100</f>
        <v>1</v>
      </c>
      <c r="R17" s="23">
        <f>VLOOKUP(V17,[1]Sheet1!$A$610:$U$622,18,FALSE)</f>
        <v>11452</v>
      </c>
      <c r="S17" s="8">
        <f>VLOOKUP(V17,[1]Sheet1!$A$610:$U$622,19,FALSE)/100</f>
        <v>1</v>
      </c>
      <c r="T17" s="23">
        <f>VLOOKUP(V17,[1]Sheet1!$A$610:$U$622,20,FALSE)</f>
        <v>0</v>
      </c>
      <c r="U17" s="8">
        <f>VLOOKUP(V17,[1]Sheet1!$A$610:$U$622,21,FALSE)/100</f>
        <v>0</v>
      </c>
      <c r="V17" s="69" t="s">
        <v>54</v>
      </c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P23"/>
  <sheetViews>
    <sheetView topLeftCell="L13" zoomScaleNormal="100" workbookViewId="0">
      <selection activeCell="C7" sqref="C7:O22"/>
    </sheetView>
  </sheetViews>
  <sheetFormatPr defaultColWidth="9.109375" defaultRowHeight="14.4" x14ac:dyDescent="0.3"/>
  <cols>
    <col min="1" max="1" width="2.6640625" style="81" customWidth="1"/>
    <col min="2" max="2" width="30.6640625" style="81" customWidth="1"/>
    <col min="3" max="14" width="13.6640625" style="81" customWidth="1"/>
    <col min="15" max="15" width="16.44140625" style="81" customWidth="1"/>
    <col min="16" max="16384" width="9.109375" style="81"/>
  </cols>
  <sheetData>
    <row r="1" spans="2:16" ht="15.75" thickBot="1" x14ac:dyDescent="0.3"/>
    <row r="2" spans="2:16" ht="24.9" customHeight="1" thickTop="1" thickBot="1" x14ac:dyDescent="0.35">
      <c r="B2" s="361" t="s">
        <v>238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3"/>
    </row>
    <row r="3" spans="2:16" ht="24.9" customHeight="1" thickTop="1" thickBot="1" x14ac:dyDescent="0.35">
      <c r="B3" s="393" t="s">
        <v>294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5"/>
    </row>
    <row r="4" spans="2:16" ht="24.9" customHeight="1" thickTop="1" thickBot="1" x14ac:dyDescent="0.35">
      <c r="B4" s="313" t="s">
        <v>106</v>
      </c>
      <c r="C4" s="339" t="s">
        <v>239</v>
      </c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8"/>
      <c r="O4" s="334" t="s">
        <v>273</v>
      </c>
    </row>
    <row r="5" spans="2:16" ht="24.9" customHeight="1" thickTop="1" thickBot="1" x14ac:dyDescent="0.35">
      <c r="B5" s="314"/>
      <c r="C5" s="339">
        <v>2014</v>
      </c>
      <c r="D5" s="340"/>
      <c r="E5" s="341">
        <v>2015</v>
      </c>
      <c r="F5" s="340"/>
      <c r="G5" s="341">
        <v>2016</v>
      </c>
      <c r="H5" s="340"/>
      <c r="I5" s="341">
        <v>2017</v>
      </c>
      <c r="J5" s="340"/>
      <c r="K5" s="317">
        <v>2018</v>
      </c>
      <c r="L5" s="318"/>
      <c r="M5" s="317">
        <v>2019</v>
      </c>
      <c r="N5" s="318"/>
      <c r="O5" s="335"/>
    </row>
    <row r="6" spans="2:16" ht="24.9" customHeight="1" thickTop="1" thickBot="1" x14ac:dyDescent="0.35">
      <c r="B6" s="364"/>
      <c r="C6" s="172" t="s">
        <v>5</v>
      </c>
      <c r="D6" s="281" t="s">
        <v>6</v>
      </c>
      <c r="E6" s="281" t="s">
        <v>5</v>
      </c>
      <c r="F6" s="281" t="s">
        <v>6</v>
      </c>
      <c r="G6" s="174" t="s">
        <v>5</v>
      </c>
      <c r="H6" s="174" t="s">
        <v>6</v>
      </c>
      <c r="I6" s="174" t="s">
        <v>5</v>
      </c>
      <c r="J6" s="174" t="s">
        <v>6</v>
      </c>
      <c r="K6" s="281" t="s">
        <v>5</v>
      </c>
      <c r="L6" s="280" t="s">
        <v>6</v>
      </c>
      <c r="M6" s="281" t="s">
        <v>5</v>
      </c>
      <c r="N6" s="280" t="s">
        <v>6</v>
      </c>
      <c r="O6" s="336"/>
    </row>
    <row r="7" spans="2:16" ht="20.100000000000001" customHeight="1" thickTop="1" thickBot="1" x14ac:dyDescent="0.3">
      <c r="B7" s="241" t="s">
        <v>107</v>
      </c>
      <c r="C7" s="242">
        <v>632</v>
      </c>
      <c r="D7" s="243">
        <v>6.9473452786632958E-2</v>
      </c>
      <c r="E7" s="250">
        <v>748</v>
      </c>
      <c r="F7" s="243">
        <v>7.8819810326659648E-2</v>
      </c>
      <c r="G7" s="244">
        <v>1465</v>
      </c>
      <c r="H7" s="245">
        <v>0.14973426001635323</v>
      </c>
      <c r="I7" s="244">
        <v>1406</v>
      </c>
      <c r="J7" s="245">
        <v>0.13227961238122118</v>
      </c>
      <c r="K7" s="244">
        <v>1478</v>
      </c>
      <c r="L7" s="245">
        <v>0.1290829694323144</v>
      </c>
      <c r="M7" s="244">
        <v>1478</v>
      </c>
      <c r="N7" s="245">
        <v>0.12906042612644081</v>
      </c>
      <c r="O7" s="246">
        <v>0</v>
      </c>
      <c r="P7" s="84"/>
    </row>
    <row r="8" spans="2:16" ht="20.100000000000001" customHeight="1" thickTop="1" x14ac:dyDescent="0.25">
      <c r="B8" s="247" t="s">
        <v>108</v>
      </c>
      <c r="C8" s="125">
        <v>1619</v>
      </c>
      <c r="D8" s="175">
        <v>0.17797075959107397</v>
      </c>
      <c r="E8" s="205">
        <v>1637</v>
      </c>
      <c r="F8" s="175">
        <v>0.17249736564805057</v>
      </c>
      <c r="G8" s="127">
        <v>1258</v>
      </c>
      <c r="H8" s="176">
        <v>0.1285772690106296</v>
      </c>
      <c r="I8" s="127">
        <v>1505</v>
      </c>
      <c r="J8" s="176">
        <v>0.14159375294006962</v>
      </c>
      <c r="K8" s="127">
        <v>1403</v>
      </c>
      <c r="L8" s="176">
        <v>0.12253275109170306</v>
      </c>
      <c r="M8" s="127">
        <v>1403</v>
      </c>
      <c r="N8" s="176">
        <v>0.12251135172895564</v>
      </c>
      <c r="O8" s="248">
        <v>0</v>
      </c>
      <c r="P8" s="84"/>
    </row>
    <row r="9" spans="2:16" ht="20.100000000000001" customHeight="1" x14ac:dyDescent="0.25">
      <c r="B9" s="247" t="s">
        <v>109</v>
      </c>
      <c r="C9" s="125">
        <v>607</v>
      </c>
      <c r="D9" s="175">
        <v>6.6725294052984496E-2</v>
      </c>
      <c r="E9" s="205">
        <v>615</v>
      </c>
      <c r="F9" s="175">
        <v>6.4805057955742887E-2</v>
      </c>
      <c r="G9" s="127">
        <v>408</v>
      </c>
      <c r="H9" s="176">
        <v>4.1700735895339326E-2</v>
      </c>
      <c r="I9" s="127">
        <v>411</v>
      </c>
      <c r="J9" s="176">
        <v>3.8667795653401074E-2</v>
      </c>
      <c r="K9" s="127">
        <v>463</v>
      </c>
      <c r="L9" s="176">
        <v>4.0436681222707424E-2</v>
      </c>
      <c r="M9" s="127">
        <v>463</v>
      </c>
      <c r="N9" s="176">
        <v>4.0429619280475025E-2</v>
      </c>
      <c r="O9" s="248">
        <v>0</v>
      </c>
      <c r="P9" s="84"/>
    </row>
    <row r="10" spans="2:16" ht="20.100000000000001" customHeight="1" x14ac:dyDescent="0.25">
      <c r="B10" s="247" t="s">
        <v>110</v>
      </c>
      <c r="C10" s="125">
        <v>1507</v>
      </c>
      <c r="D10" s="175">
        <v>0.16565900846432891</v>
      </c>
      <c r="E10" s="205">
        <v>1634</v>
      </c>
      <c r="F10" s="175">
        <v>0.17218124341412014</v>
      </c>
      <c r="G10" s="127">
        <v>1249</v>
      </c>
      <c r="H10" s="176">
        <v>0.12765739983646771</v>
      </c>
      <c r="I10" s="127">
        <v>1267</v>
      </c>
      <c r="J10" s="176">
        <v>0.11920218270768652</v>
      </c>
      <c r="K10" s="127">
        <v>1191</v>
      </c>
      <c r="L10" s="176">
        <v>0.1040174672489083</v>
      </c>
      <c r="M10" s="127">
        <v>1191</v>
      </c>
      <c r="N10" s="176">
        <v>0.10399930143206426</v>
      </c>
      <c r="O10" s="248">
        <v>0</v>
      </c>
      <c r="P10" s="84"/>
    </row>
    <row r="11" spans="2:16" ht="20.100000000000001" customHeight="1" x14ac:dyDescent="0.25">
      <c r="B11" s="247" t="s">
        <v>111</v>
      </c>
      <c r="C11" s="125">
        <v>1050</v>
      </c>
      <c r="D11" s="175">
        <v>0.11542266681323514</v>
      </c>
      <c r="E11" s="205">
        <v>965</v>
      </c>
      <c r="F11" s="175">
        <v>0.10168598524762908</v>
      </c>
      <c r="G11" s="127">
        <v>627</v>
      </c>
      <c r="H11" s="176">
        <v>6.4084219133278816E-2</v>
      </c>
      <c r="I11" s="127">
        <v>680</v>
      </c>
      <c r="J11" s="176">
        <v>6.3975914949666007E-2</v>
      </c>
      <c r="K11" s="127">
        <v>719</v>
      </c>
      <c r="L11" s="176">
        <v>6.2794759825327506E-2</v>
      </c>
      <c r="M11" s="127">
        <v>719</v>
      </c>
      <c r="N11" s="176">
        <v>6.2783793223891021E-2</v>
      </c>
      <c r="O11" s="248">
        <v>0</v>
      </c>
      <c r="P11" s="84"/>
    </row>
    <row r="12" spans="2:16" ht="20.100000000000001" customHeight="1" thickBot="1" x14ac:dyDescent="0.3">
      <c r="B12" s="247" t="s">
        <v>112</v>
      </c>
      <c r="C12" s="125">
        <v>866</v>
      </c>
      <c r="D12" s="175">
        <v>9.5196218533582497E-2</v>
      </c>
      <c r="E12" s="205">
        <v>917</v>
      </c>
      <c r="F12" s="175">
        <v>9.6628029504741836E-2</v>
      </c>
      <c r="G12" s="127">
        <v>748</v>
      </c>
      <c r="H12" s="176">
        <v>7.6451349141455432E-2</v>
      </c>
      <c r="I12" s="127">
        <v>805</v>
      </c>
      <c r="J12" s="176">
        <v>7.5736193433060497E-2</v>
      </c>
      <c r="K12" s="127">
        <v>723</v>
      </c>
      <c r="L12" s="176">
        <v>6.3144104803493445E-2</v>
      </c>
      <c r="M12" s="127">
        <v>723</v>
      </c>
      <c r="N12" s="176">
        <v>6.3133077191756898E-2</v>
      </c>
      <c r="O12" s="248">
        <v>0</v>
      </c>
      <c r="P12" s="84"/>
    </row>
    <row r="13" spans="2:16" ht="20.100000000000001" customHeight="1" thickTop="1" thickBot="1" x14ac:dyDescent="0.3">
      <c r="B13" s="241" t="s">
        <v>113</v>
      </c>
      <c r="C13" s="242">
        <v>5649</v>
      </c>
      <c r="D13" s="282">
        <v>0.62097394745520496</v>
      </c>
      <c r="E13" s="244">
        <v>5768</v>
      </c>
      <c r="F13" s="282">
        <v>0.60779768177028448</v>
      </c>
      <c r="G13" s="244">
        <v>4290</v>
      </c>
      <c r="H13" s="282">
        <v>0.43847097301717086</v>
      </c>
      <c r="I13" s="244">
        <v>4668</v>
      </c>
      <c r="J13" s="282">
        <v>0.43917583968388374</v>
      </c>
      <c r="K13" s="244">
        <v>4499</v>
      </c>
      <c r="L13" s="282">
        <v>0.39292576419213976</v>
      </c>
      <c r="M13" s="244">
        <v>4499</v>
      </c>
      <c r="N13" s="282">
        <v>0.39285714285714279</v>
      </c>
      <c r="O13" s="283">
        <v>0</v>
      </c>
      <c r="P13" s="106"/>
    </row>
    <row r="14" spans="2:16" ht="20.100000000000001" customHeight="1" thickTop="1" x14ac:dyDescent="0.25">
      <c r="B14" s="247" t="s">
        <v>114</v>
      </c>
      <c r="C14" s="125">
        <v>281</v>
      </c>
      <c r="D14" s="175">
        <v>3.088930416620864E-2</v>
      </c>
      <c r="E14" s="205">
        <v>305</v>
      </c>
      <c r="F14" s="175">
        <v>3.2139093782929402E-2</v>
      </c>
      <c r="G14" s="127">
        <v>187</v>
      </c>
      <c r="H14" s="176">
        <v>1.9112837285363858E-2</v>
      </c>
      <c r="I14" s="127">
        <v>171</v>
      </c>
      <c r="J14" s="176">
        <v>1.6088060965283656E-2</v>
      </c>
      <c r="K14" s="127">
        <v>261</v>
      </c>
      <c r="L14" s="176">
        <v>2.2794759825327512E-2</v>
      </c>
      <c r="M14" s="127">
        <v>261</v>
      </c>
      <c r="N14" s="176">
        <v>2.2790778903248342E-2</v>
      </c>
      <c r="O14" s="248">
        <v>0</v>
      </c>
      <c r="P14" s="84"/>
    </row>
    <row r="15" spans="2:16" ht="20.100000000000001" customHeight="1" x14ac:dyDescent="0.25">
      <c r="B15" s="247" t="s">
        <v>115</v>
      </c>
      <c r="C15" s="125">
        <v>886</v>
      </c>
      <c r="D15" s="175">
        <v>9.7394745520501258E-2</v>
      </c>
      <c r="E15" s="205">
        <v>900</v>
      </c>
      <c r="F15" s="175">
        <v>9.4836670179135926E-2</v>
      </c>
      <c r="G15" s="127">
        <v>716</v>
      </c>
      <c r="H15" s="176">
        <v>7.31807031888798E-2</v>
      </c>
      <c r="I15" s="127">
        <v>747</v>
      </c>
      <c r="J15" s="176">
        <v>7.027942421676546E-2</v>
      </c>
      <c r="K15" s="127">
        <v>811</v>
      </c>
      <c r="L15" s="176">
        <v>7.0829694323144107E-2</v>
      </c>
      <c r="M15" s="127">
        <v>811</v>
      </c>
      <c r="N15" s="176">
        <v>7.0817324484806141E-2</v>
      </c>
      <c r="O15" s="248">
        <v>0</v>
      </c>
      <c r="P15" s="84"/>
    </row>
    <row r="16" spans="2:16" ht="20.100000000000001" customHeight="1" x14ac:dyDescent="0.3">
      <c r="B16" s="247" t="s">
        <v>116</v>
      </c>
      <c r="C16" s="125">
        <v>782</v>
      </c>
      <c r="D16" s="175">
        <v>8.5962405188523688E-2</v>
      </c>
      <c r="E16" s="205">
        <v>816</v>
      </c>
      <c r="F16" s="175">
        <v>8.5985247629083245E-2</v>
      </c>
      <c r="G16" s="127">
        <v>682</v>
      </c>
      <c r="H16" s="176">
        <v>6.9705641864268197E-2</v>
      </c>
      <c r="I16" s="127">
        <v>720</v>
      </c>
      <c r="J16" s="176">
        <v>6.7739204064352243E-2</v>
      </c>
      <c r="K16" s="127">
        <v>781</v>
      </c>
      <c r="L16" s="176">
        <v>6.8209606986899568E-2</v>
      </c>
      <c r="M16" s="127">
        <v>781</v>
      </c>
      <c r="N16" s="176">
        <v>6.819769472581208E-2</v>
      </c>
      <c r="O16" s="248">
        <v>0</v>
      </c>
      <c r="P16" s="84"/>
    </row>
    <row r="17" spans="2:16" ht="20.100000000000001" customHeight="1" x14ac:dyDescent="0.25">
      <c r="B17" s="247" t="s">
        <v>117</v>
      </c>
      <c r="C17" s="125">
        <v>108</v>
      </c>
      <c r="D17" s="175">
        <v>1.1872045729361328E-2</v>
      </c>
      <c r="E17" s="205">
        <v>126</v>
      </c>
      <c r="F17" s="175">
        <v>1.3277133825079031E-2</v>
      </c>
      <c r="G17" s="127">
        <v>116</v>
      </c>
      <c r="H17" s="176">
        <v>1.1856091578086671E-2</v>
      </c>
      <c r="I17" s="127">
        <v>120</v>
      </c>
      <c r="J17" s="176">
        <v>1.1289867344058707E-2</v>
      </c>
      <c r="K17" s="127">
        <v>105</v>
      </c>
      <c r="L17" s="176">
        <v>9.1703056768558944E-3</v>
      </c>
      <c r="M17" s="127">
        <v>105</v>
      </c>
      <c r="N17" s="176">
        <v>9.1687041564792182E-3</v>
      </c>
      <c r="O17" s="248">
        <v>0</v>
      </c>
      <c r="P17" s="84"/>
    </row>
    <row r="18" spans="2:16" ht="20.100000000000001" customHeight="1" thickBot="1" x14ac:dyDescent="0.3">
      <c r="B18" s="247" t="s">
        <v>118</v>
      </c>
      <c r="C18" s="125">
        <v>357</v>
      </c>
      <c r="D18" s="175">
        <v>3.9243706716499946E-2</v>
      </c>
      <c r="E18" s="205">
        <v>368</v>
      </c>
      <c r="F18" s="175">
        <v>3.8777660695468917E-2</v>
      </c>
      <c r="G18" s="127">
        <v>366</v>
      </c>
      <c r="H18" s="176">
        <v>3.7408013082583812E-2</v>
      </c>
      <c r="I18" s="127">
        <v>343</v>
      </c>
      <c r="J18" s="176">
        <v>3.2270204158434471E-2</v>
      </c>
      <c r="K18" s="127">
        <v>381</v>
      </c>
      <c r="L18" s="176">
        <v>3.3275109170305676E-2</v>
      </c>
      <c r="M18" s="127">
        <v>381</v>
      </c>
      <c r="N18" s="176">
        <v>3.326929793922459E-2</v>
      </c>
      <c r="O18" s="248">
        <v>0</v>
      </c>
      <c r="P18" s="84"/>
    </row>
    <row r="19" spans="2:16" ht="20.100000000000001" customHeight="1" thickTop="1" thickBot="1" x14ac:dyDescent="0.3">
      <c r="B19" s="241" t="s">
        <v>119</v>
      </c>
      <c r="C19" s="242">
        <v>2414</v>
      </c>
      <c r="D19" s="243">
        <v>0.26536220732109483</v>
      </c>
      <c r="E19" s="250">
        <v>2515</v>
      </c>
      <c r="F19" s="243">
        <v>0.26501580611169651</v>
      </c>
      <c r="G19" s="244">
        <v>2067</v>
      </c>
      <c r="H19" s="245">
        <v>0.21126328699918234</v>
      </c>
      <c r="I19" s="244">
        <v>2101</v>
      </c>
      <c r="J19" s="252">
        <v>0.19766676074889455</v>
      </c>
      <c r="K19" s="244">
        <v>2339</v>
      </c>
      <c r="L19" s="252">
        <v>0.20427947598253277</v>
      </c>
      <c r="M19" s="244">
        <v>2339</v>
      </c>
      <c r="N19" s="252">
        <v>0.20424380020957036</v>
      </c>
      <c r="O19" s="246">
        <v>0</v>
      </c>
      <c r="P19" s="106"/>
    </row>
    <row r="20" spans="2:16" ht="20.100000000000001" customHeight="1" thickTop="1" x14ac:dyDescent="0.25">
      <c r="B20" s="247" t="s">
        <v>120</v>
      </c>
      <c r="C20" s="125">
        <v>0</v>
      </c>
      <c r="D20" s="175">
        <v>0</v>
      </c>
      <c r="E20" s="205">
        <v>0</v>
      </c>
      <c r="F20" s="175">
        <v>0</v>
      </c>
      <c r="G20" s="127">
        <v>22</v>
      </c>
      <c r="H20" s="176">
        <v>2.2485690923957483E-3</v>
      </c>
      <c r="I20" s="127">
        <v>18</v>
      </c>
      <c r="J20" s="176">
        <v>1.693480101608806E-3</v>
      </c>
      <c r="K20" s="127">
        <v>15</v>
      </c>
      <c r="L20" s="176">
        <v>1.3100436681222707E-3</v>
      </c>
      <c r="M20" s="127">
        <v>15</v>
      </c>
      <c r="N20" s="176">
        <v>1.309814879497031E-3</v>
      </c>
      <c r="O20" s="248">
        <v>0</v>
      </c>
      <c r="P20" s="84"/>
    </row>
    <row r="21" spans="2:16" ht="20.100000000000001" customHeight="1" thickBot="1" x14ac:dyDescent="0.35">
      <c r="B21" s="247" t="s">
        <v>40</v>
      </c>
      <c r="C21" s="125">
        <v>402</v>
      </c>
      <c r="D21" s="175">
        <v>4.4190392437067162E-2</v>
      </c>
      <c r="E21" s="205">
        <v>459</v>
      </c>
      <c r="F21" s="175">
        <v>4.8366701791359323E-2</v>
      </c>
      <c r="G21" s="127">
        <v>1940</v>
      </c>
      <c r="H21" s="176">
        <v>0.1982829108748978</v>
      </c>
      <c r="I21" s="127">
        <v>2436</v>
      </c>
      <c r="J21" s="176">
        <v>0.22918430708439175</v>
      </c>
      <c r="K21" s="127">
        <v>3119</v>
      </c>
      <c r="L21" s="176">
        <v>0.27240174672489081</v>
      </c>
      <c r="M21" s="127">
        <v>3121</v>
      </c>
      <c r="N21" s="176">
        <v>0.27252881592734896</v>
      </c>
      <c r="O21" s="248">
        <v>6.4123116383456237E-4</v>
      </c>
      <c r="P21" s="84"/>
    </row>
    <row r="22" spans="2:16" ht="20.100000000000001" customHeight="1" thickTop="1" thickBot="1" x14ac:dyDescent="0.35">
      <c r="B22" s="141" t="s">
        <v>122</v>
      </c>
      <c r="C22" s="156">
        <v>9097</v>
      </c>
      <c r="D22" s="178">
        <v>1</v>
      </c>
      <c r="E22" s="251">
        <v>9490</v>
      </c>
      <c r="F22" s="178">
        <v>1</v>
      </c>
      <c r="G22" s="157">
        <v>9784</v>
      </c>
      <c r="H22" s="170">
        <v>1</v>
      </c>
      <c r="I22" s="157">
        <v>10629</v>
      </c>
      <c r="J22" s="170">
        <v>1</v>
      </c>
      <c r="K22" s="157">
        <v>11450</v>
      </c>
      <c r="L22" s="170">
        <v>1</v>
      </c>
      <c r="M22" s="157">
        <v>11452</v>
      </c>
      <c r="N22" s="170">
        <v>0.99999999999999978</v>
      </c>
      <c r="O22" s="249">
        <v>1.7467248908296942E-4</v>
      </c>
      <c r="P22" s="89"/>
    </row>
    <row r="23" spans="2:16" ht="15" thickTop="1" x14ac:dyDescent="0.3"/>
  </sheetData>
  <mergeCells count="11">
    <mergeCell ref="B2:O2"/>
    <mergeCell ref="B3:O3"/>
    <mergeCell ref="B4:B6"/>
    <mergeCell ref="O4:O6"/>
    <mergeCell ref="G5:H5"/>
    <mergeCell ref="M5:N5"/>
    <mergeCell ref="E5:F5"/>
    <mergeCell ref="C5:D5"/>
    <mergeCell ref="C4:N4"/>
    <mergeCell ref="I5:J5"/>
    <mergeCell ref="K5:L5"/>
  </mergeCells>
  <printOptions horizontalCentered="1"/>
  <pageMargins left="0.7" right="0.7" top="0.75" bottom="0.75" header="0.3" footer="0.3"/>
  <pageSetup paperSize="9" scale="7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26"/>
  <sheetViews>
    <sheetView topLeftCell="I12" zoomScaleNormal="100" workbookViewId="0">
      <selection activeCell="C6" sqref="C6:L21"/>
    </sheetView>
  </sheetViews>
  <sheetFormatPr defaultColWidth="9.109375" defaultRowHeight="14.4" x14ac:dyDescent="0.3"/>
  <cols>
    <col min="1" max="1" width="2.6640625" style="81" customWidth="1"/>
    <col min="2" max="2" width="26.88671875" style="81" customWidth="1"/>
    <col min="3" max="12" width="13.6640625" style="81" customWidth="1"/>
    <col min="13" max="16384" width="9.109375" style="81"/>
  </cols>
  <sheetData>
    <row r="1" spans="2:13" ht="15.75" thickBot="1" x14ac:dyDescent="0.3"/>
    <row r="2" spans="2:13" ht="49.95" customHeight="1" thickTop="1" thickBot="1" x14ac:dyDescent="0.35">
      <c r="B2" s="310" t="s">
        <v>295</v>
      </c>
      <c r="C2" s="311"/>
      <c r="D2" s="311"/>
      <c r="E2" s="311"/>
      <c r="F2" s="311"/>
      <c r="G2" s="311"/>
      <c r="H2" s="311"/>
      <c r="I2" s="311"/>
      <c r="J2" s="311"/>
      <c r="K2" s="311"/>
      <c r="L2" s="312"/>
    </row>
    <row r="3" spans="2:13" ht="25.2" customHeight="1" thickTop="1" thickBot="1" x14ac:dyDescent="0.35">
      <c r="B3" s="313" t="s">
        <v>106</v>
      </c>
      <c r="C3" s="317" t="s">
        <v>33</v>
      </c>
      <c r="D3" s="317"/>
      <c r="E3" s="317"/>
      <c r="F3" s="317"/>
      <c r="G3" s="317"/>
      <c r="H3" s="317"/>
      <c r="I3" s="317"/>
      <c r="J3" s="317"/>
      <c r="K3" s="319" t="s">
        <v>32</v>
      </c>
      <c r="L3" s="320"/>
    </row>
    <row r="4" spans="2:13" ht="25.2" customHeight="1" thickTop="1" thickBot="1" x14ac:dyDescent="0.35">
      <c r="B4" s="314"/>
      <c r="C4" s="339" t="s">
        <v>34</v>
      </c>
      <c r="D4" s="340"/>
      <c r="E4" s="341" t="s">
        <v>198</v>
      </c>
      <c r="F4" s="340"/>
      <c r="G4" s="341" t="s">
        <v>53</v>
      </c>
      <c r="H4" s="340"/>
      <c r="I4" s="317" t="s">
        <v>35</v>
      </c>
      <c r="J4" s="318"/>
      <c r="K4" s="323"/>
      <c r="L4" s="324"/>
    </row>
    <row r="5" spans="2:13" ht="25.2" customHeight="1" thickTop="1" thickBot="1" x14ac:dyDescent="0.35">
      <c r="B5" s="364"/>
      <c r="C5" s="172" t="s">
        <v>5</v>
      </c>
      <c r="D5" s="173" t="s">
        <v>6</v>
      </c>
      <c r="E5" s="174" t="s">
        <v>5</v>
      </c>
      <c r="F5" s="173" t="s">
        <v>6</v>
      </c>
      <c r="G5" s="174" t="s">
        <v>5</v>
      </c>
      <c r="H5" s="173" t="s">
        <v>6</v>
      </c>
      <c r="I5" s="174" t="s">
        <v>5</v>
      </c>
      <c r="J5" s="137" t="s">
        <v>6</v>
      </c>
      <c r="K5" s="172" t="s">
        <v>5</v>
      </c>
      <c r="L5" s="138" t="s">
        <v>6</v>
      </c>
    </row>
    <row r="6" spans="2:13" ht="20.100000000000001" customHeight="1" thickTop="1" thickBot="1" x14ac:dyDescent="0.3">
      <c r="B6" s="241" t="s">
        <v>107</v>
      </c>
      <c r="C6" s="242">
        <v>400</v>
      </c>
      <c r="D6" s="243">
        <v>0.1182382500738989</v>
      </c>
      <c r="E6" s="244">
        <v>1017</v>
      </c>
      <c r="F6" s="243">
        <v>0.1329933307179286</v>
      </c>
      <c r="G6" s="244">
        <v>60</v>
      </c>
      <c r="H6" s="243">
        <v>0.145985401459854</v>
      </c>
      <c r="I6" s="244">
        <v>1</v>
      </c>
      <c r="J6" s="245">
        <v>9.0909090909090912E-2</v>
      </c>
      <c r="K6" s="242">
        <v>1478</v>
      </c>
      <c r="L6" s="254">
        <v>0.12906042612644081</v>
      </c>
      <c r="M6" s="84"/>
    </row>
    <row r="7" spans="2:13" ht="20.100000000000001" customHeight="1" thickTop="1" x14ac:dyDescent="0.25">
      <c r="B7" s="247" t="s">
        <v>108</v>
      </c>
      <c r="C7" s="125">
        <v>332</v>
      </c>
      <c r="D7" s="175">
        <v>9.8137747561336086E-2</v>
      </c>
      <c r="E7" s="127">
        <v>1033</v>
      </c>
      <c r="F7" s="175">
        <v>0.13508565450503465</v>
      </c>
      <c r="G7" s="127">
        <v>38</v>
      </c>
      <c r="H7" s="175">
        <v>9.2457420924574207E-2</v>
      </c>
      <c r="I7" s="150">
        <v>0</v>
      </c>
      <c r="J7" s="176">
        <v>0</v>
      </c>
      <c r="K7" s="148">
        <v>1403</v>
      </c>
      <c r="L7" s="177">
        <v>0.12251135172895564</v>
      </c>
      <c r="M7" s="84"/>
    </row>
    <row r="8" spans="2:13" ht="20.100000000000001" customHeight="1" x14ac:dyDescent="0.25">
      <c r="B8" s="247" t="s">
        <v>109</v>
      </c>
      <c r="C8" s="125">
        <v>115</v>
      </c>
      <c r="D8" s="175">
        <v>3.3993496896245937E-2</v>
      </c>
      <c r="E8" s="127">
        <v>335</v>
      </c>
      <c r="F8" s="175">
        <v>4.3808029292533017E-2</v>
      </c>
      <c r="G8" s="127">
        <v>13</v>
      </c>
      <c r="H8" s="175">
        <v>3.1630170316301706E-2</v>
      </c>
      <c r="I8" s="150">
        <v>0</v>
      </c>
      <c r="J8" s="176">
        <v>0</v>
      </c>
      <c r="K8" s="148">
        <v>463</v>
      </c>
      <c r="L8" s="177">
        <v>4.0429619280475025E-2</v>
      </c>
      <c r="M8" s="84"/>
    </row>
    <row r="9" spans="2:13" ht="20.100000000000001" customHeight="1" x14ac:dyDescent="0.25">
      <c r="B9" s="247" t="s">
        <v>112</v>
      </c>
      <c r="C9" s="125">
        <v>306</v>
      </c>
      <c r="D9" s="175">
        <v>9.0452261306532666E-2</v>
      </c>
      <c r="E9" s="127">
        <v>839</v>
      </c>
      <c r="F9" s="175">
        <v>0.10971622858637374</v>
      </c>
      <c r="G9" s="127">
        <v>46</v>
      </c>
      <c r="H9" s="175">
        <v>0.11192214111922141</v>
      </c>
      <c r="I9" s="150">
        <v>0</v>
      </c>
      <c r="J9" s="176">
        <v>0</v>
      </c>
      <c r="K9" s="148">
        <v>1191</v>
      </c>
      <c r="L9" s="177">
        <v>0.10399930143206426</v>
      </c>
      <c r="M9" s="84"/>
    </row>
    <row r="10" spans="2:13" ht="20.100000000000001" customHeight="1" x14ac:dyDescent="0.25">
      <c r="B10" s="247" t="s">
        <v>110</v>
      </c>
      <c r="C10" s="125">
        <v>196</v>
      </c>
      <c r="D10" s="175">
        <v>5.7936742536210464E-2</v>
      </c>
      <c r="E10" s="127">
        <v>497</v>
      </c>
      <c r="F10" s="175">
        <v>6.4992807636981828E-2</v>
      </c>
      <c r="G10" s="127">
        <v>26</v>
      </c>
      <c r="H10" s="175">
        <v>6.3260340632603412E-2</v>
      </c>
      <c r="I10" s="150">
        <v>0</v>
      </c>
      <c r="J10" s="176">
        <v>0</v>
      </c>
      <c r="K10" s="148">
        <v>719</v>
      </c>
      <c r="L10" s="177">
        <v>6.2783793223891021E-2</v>
      </c>
      <c r="M10" s="84"/>
    </row>
    <row r="11" spans="2:13" ht="20.100000000000001" customHeight="1" thickBot="1" x14ac:dyDescent="0.3">
      <c r="B11" s="247" t="s">
        <v>111</v>
      </c>
      <c r="C11" s="125">
        <v>201</v>
      </c>
      <c r="D11" s="175">
        <v>5.9414720662134199E-2</v>
      </c>
      <c r="E11" s="127">
        <v>505</v>
      </c>
      <c r="F11" s="175">
        <v>6.6038969530534855E-2</v>
      </c>
      <c r="G11" s="127">
        <v>16</v>
      </c>
      <c r="H11" s="175">
        <v>3.8929440389294405E-2</v>
      </c>
      <c r="I11" s="150">
        <v>1</v>
      </c>
      <c r="J11" s="176">
        <v>9.0909090909090912E-2</v>
      </c>
      <c r="K11" s="148">
        <v>723</v>
      </c>
      <c r="L11" s="177">
        <v>6.3133077191756898E-2</v>
      </c>
      <c r="M11" s="84"/>
    </row>
    <row r="12" spans="2:13" ht="20.100000000000001" customHeight="1" thickTop="1" thickBot="1" x14ac:dyDescent="0.3">
      <c r="B12" s="241" t="s">
        <v>113</v>
      </c>
      <c r="C12" s="242">
        <v>1150</v>
      </c>
      <c r="D12" s="243">
        <v>0.33993496896245934</v>
      </c>
      <c r="E12" s="244">
        <v>3209</v>
      </c>
      <c r="F12" s="243">
        <v>0.41964168955145809</v>
      </c>
      <c r="G12" s="244">
        <v>139</v>
      </c>
      <c r="H12" s="243">
        <v>0.33819951338199511</v>
      </c>
      <c r="I12" s="255">
        <v>1</v>
      </c>
      <c r="J12" s="245">
        <v>9.0909090909090912E-2</v>
      </c>
      <c r="K12" s="242">
        <v>4499</v>
      </c>
      <c r="L12" s="254">
        <v>0.39285714285714285</v>
      </c>
      <c r="M12" s="106"/>
    </row>
    <row r="13" spans="2:13" ht="20.100000000000001" customHeight="1" thickTop="1" x14ac:dyDescent="0.25">
      <c r="B13" s="247" t="s">
        <v>114</v>
      </c>
      <c r="C13" s="125">
        <v>65</v>
      </c>
      <c r="D13" s="175">
        <v>1.9213715637008574E-2</v>
      </c>
      <c r="E13" s="127">
        <v>189</v>
      </c>
      <c r="F13" s="175">
        <v>2.471557473519027E-2</v>
      </c>
      <c r="G13" s="127">
        <v>7</v>
      </c>
      <c r="H13" s="175">
        <v>1.7031630170316302E-2</v>
      </c>
      <c r="I13" s="150">
        <v>0</v>
      </c>
      <c r="J13" s="176">
        <v>0</v>
      </c>
      <c r="K13" s="148">
        <v>261</v>
      </c>
      <c r="L13" s="177">
        <v>2.2790778903248342E-2</v>
      </c>
      <c r="M13" s="84"/>
    </row>
    <row r="14" spans="2:13" ht="20.100000000000001" customHeight="1" x14ac:dyDescent="0.25">
      <c r="B14" s="247" t="s">
        <v>115</v>
      </c>
      <c r="C14" s="125">
        <v>143</v>
      </c>
      <c r="D14" s="175">
        <v>4.2270174401418857E-2</v>
      </c>
      <c r="E14" s="127">
        <v>617</v>
      </c>
      <c r="F14" s="175">
        <v>8.0685236040277233E-2</v>
      </c>
      <c r="G14" s="127">
        <v>49</v>
      </c>
      <c r="H14" s="175">
        <v>0.11922141119221411</v>
      </c>
      <c r="I14" s="150">
        <v>2</v>
      </c>
      <c r="J14" s="176">
        <v>0.18181818181818182</v>
      </c>
      <c r="K14" s="148">
        <v>811</v>
      </c>
      <c r="L14" s="177">
        <v>7.0817324484806141E-2</v>
      </c>
      <c r="M14" s="84"/>
    </row>
    <row r="15" spans="2:13" ht="20.100000000000001" customHeight="1" x14ac:dyDescent="0.3">
      <c r="B15" s="247" t="s">
        <v>116</v>
      </c>
      <c r="C15" s="125">
        <v>169</v>
      </c>
      <c r="D15" s="175">
        <v>4.9955660656222291E-2</v>
      </c>
      <c r="E15" s="127">
        <v>576</v>
      </c>
      <c r="F15" s="175">
        <v>7.5323656335817973E-2</v>
      </c>
      <c r="G15" s="127">
        <v>34</v>
      </c>
      <c r="H15" s="175">
        <v>8.2725060827250604E-2</v>
      </c>
      <c r="I15" s="150">
        <v>2</v>
      </c>
      <c r="J15" s="176">
        <v>0.18181818181818182</v>
      </c>
      <c r="K15" s="148">
        <v>781</v>
      </c>
      <c r="L15" s="177">
        <v>6.819769472581208E-2</v>
      </c>
      <c r="M15" s="84"/>
    </row>
    <row r="16" spans="2:13" ht="20.100000000000001" customHeight="1" x14ac:dyDescent="0.25">
      <c r="B16" s="247" t="s">
        <v>117</v>
      </c>
      <c r="C16" s="125">
        <v>18</v>
      </c>
      <c r="D16" s="175">
        <v>5.3207212533254505E-3</v>
      </c>
      <c r="E16" s="127">
        <v>79</v>
      </c>
      <c r="F16" s="175">
        <v>1.0330848698836145E-2</v>
      </c>
      <c r="G16" s="127">
        <v>6</v>
      </c>
      <c r="H16" s="175">
        <v>1.4598540145985401E-2</v>
      </c>
      <c r="I16" s="150">
        <v>2</v>
      </c>
      <c r="J16" s="176">
        <v>0.18181818181818182</v>
      </c>
      <c r="K16" s="148">
        <v>105</v>
      </c>
      <c r="L16" s="177">
        <v>9.1687041564792182E-3</v>
      </c>
      <c r="M16" s="84"/>
    </row>
    <row r="17" spans="2:13" ht="20.100000000000001" customHeight="1" thickBot="1" x14ac:dyDescent="0.3">
      <c r="B17" s="247" t="s">
        <v>118</v>
      </c>
      <c r="C17" s="125">
        <v>82</v>
      </c>
      <c r="D17" s="175">
        <v>2.4238841265149275E-2</v>
      </c>
      <c r="E17" s="127">
        <v>285</v>
      </c>
      <c r="F17" s="175">
        <v>3.7269517457826598E-2</v>
      </c>
      <c r="G17" s="127">
        <v>13</v>
      </c>
      <c r="H17" s="175">
        <v>3.1630170316301706E-2</v>
      </c>
      <c r="I17" s="150">
        <v>1</v>
      </c>
      <c r="J17" s="176">
        <v>9.0909090909090912E-2</v>
      </c>
      <c r="K17" s="148">
        <v>381</v>
      </c>
      <c r="L17" s="177">
        <v>3.326929793922459E-2</v>
      </c>
      <c r="M17" s="84"/>
    </row>
    <row r="18" spans="2:13" ht="20.100000000000001" customHeight="1" thickTop="1" thickBot="1" x14ac:dyDescent="0.3">
      <c r="B18" s="241" t="s">
        <v>119</v>
      </c>
      <c r="C18" s="242">
        <v>477</v>
      </c>
      <c r="D18" s="243">
        <v>0.14099911321312444</v>
      </c>
      <c r="E18" s="244">
        <v>1746</v>
      </c>
      <c r="F18" s="243">
        <v>0.22832483326794822</v>
      </c>
      <c r="G18" s="244">
        <v>109</v>
      </c>
      <c r="H18" s="243">
        <v>0.26520681265206814</v>
      </c>
      <c r="I18" s="255">
        <v>7</v>
      </c>
      <c r="J18" s="245">
        <v>0.63636363636363635</v>
      </c>
      <c r="K18" s="242">
        <v>2339</v>
      </c>
      <c r="L18" s="254">
        <v>0.20424380020957039</v>
      </c>
      <c r="M18" s="106"/>
    </row>
    <row r="19" spans="2:13" ht="20.100000000000001" customHeight="1" thickTop="1" x14ac:dyDescent="0.25">
      <c r="B19" s="247" t="s">
        <v>120</v>
      </c>
      <c r="C19" s="125">
        <v>3</v>
      </c>
      <c r="D19" s="175">
        <v>8.8678687555424182E-4</v>
      </c>
      <c r="E19" s="127">
        <v>10</v>
      </c>
      <c r="F19" s="175">
        <v>1.3077023669412842E-3</v>
      </c>
      <c r="G19" s="127">
        <v>2</v>
      </c>
      <c r="H19" s="175">
        <v>4.8661800486618006E-3</v>
      </c>
      <c r="I19" s="150">
        <v>0</v>
      </c>
      <c r="J19" s="176">
        <v>0</v>
      </c>
      <c r="K19" s="148">
        <v>15</v>
      </c>
      <c r="L19" s="177">
        <v>1.309814879497031E-3</v>
      </c>
      <c r="M19" s="84"/>
    </row>
    <row r="20" spans="2:13" ht="20.100000000000001" customHeight="1" thickBot="1" x14ac:dyDescent="0.35">
      <c r="B20" s="247" t="s">
        <v>40</v>
      </c>
      <c r="C20" s="125">
        <v>1353</v>
      </c>
      <c r="D20" s="175">
        <v>0.39994088087496305</v>
      </c>
      <c r="E20" s="127">
        <v>1665</v>
      </c>
      <c r="F20" s="175">
        <v>0.21773244409572381</v>
      </c>
      <c r="G20" s="127">
        <v>101</v>
      </c>
      <c r="H20" s="175">
        <v>0.24574209245742093</v>
      </c>
      <c r="I20" s="150">
        <v>2</v>
      </c>
      <c r="J20" s="176">
        <v>0.18181818181818182</v>
      </c>
      <c r="K20" s="148">
        <v>3121</v>
      </c>
      <c r="L20" s="177">
        <v>0.27252881592734896</v>
      </c>
      <c r="M20" s="84"/>
    </row>
    <row r="21" spans="2:13" ht="20.100000000000001" customHeight="1" thickTop="1" thickBot="1" x14ac:dyDescent="0.35">
      <c r="B21" s="141" t="s">
        <v>32</v>
      </c>
      <c r="C21" s="144">
        <v>3383</v>
      </c>
      <c r="D21" s="178">
        <v>0.99999999999999989</v>
      </c>
      <c r="E21" s="146">
        <v>7647</v>
      </c>
      <c r="F21" s="178">
        <v>1.0000000000000002</v>
      </c>
      <c r="G21" s="146">
        <v>411</v>
      </c>
      <c r="H21" s="178">
        <v>1</v>
      </c>
      <c r="I21" s="186">
        <v>11</v>
      </c>
      <c r="J21" s="170">
        <v>1</v>
      </c>
      <c r="K21" s="156">
        <v>11452</v>
      </c>
      <c r="L21" s="179">
        <v>1</v>
      </c>
      <c r="M21" s="89"/>
    </row>
    <row r="22" spans="2:13" ht="15.6" thickTop="1" thickBot="1" x14ac:dyDescent="0.35">
      <c r="B22" s="253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3" ht="15" thickTop="1" x14ac:dyDescent="0.3">
      <c r="B23" s="180" t="s">
        <v>36</v>
      </c>
      <c r="C23" s="181"/>
      <c r="D23" s="139"/>
      <c r="E23" s="98"/>
      <c r="F23" s="98"/>
      <c r="G23" s="98"/>
      <c r="H23" s="98"/>
      <c r="I23" s="98"/>
      <c r="J23" s="98"/>
      <c r="K23" s="98"/>
      <c r="L23" s="98"/>
    </row>
    <row r="24" spans="2:13" ht="15" thickBot="1" x14ac:dyDescent="0.35">
      <c r="B24" s="182" t="s">
        <v>199</v>
      </c>
      <c r="C24" s="183"/>
      <c r="D24" s="140"/>
      <c r="E24" s="98"/>
      <c r="F24" s="98"/>
      <c r="G24" s="98"/>
      <c r="H24" s="98"/>
      <c r="I24" s="98"/>
      <c r="J24" s="98"/>
      <c r="K24" s="98"/>
      <c r="L24" s="98"/>
    </row>
    <row r="25" spans="2:13" ht="15" thickTop="1" x14ac:dyDescent="0.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13" x14ac:dyDescent="0.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Y28"/>
  <sheetViews>
    <sheetView topLeftCell="U14" zoomScaleNormal="100" workbookViewId="0">
      <selection activeCell="C8" sqref="C8:X23"/>
    </sheetView>
  </sheetViews>
  <sheetFormatPr defaultColWidth="9.109375" defaultRowHeight="14.4" x14ac:dyDescent="0.3"/>
  <cols>
    <col min="1" max="1" width="2.6640625" style="81" customWidth="1"/>
    <col min="2" max="2" width="30.6640625" style="81" customWidth="1"/>
    <col min="3" max="24" width="13.6640625" style="81" customWidth="1"/>
    <col min="25" max="16384" width="9.109375" style="81"/>
  </cols>
  <sheetData>
    <row r="1" spans="2:25" ht="15.75" thickBot="1" x14ac:dyDescent="0.3"/>
    <row r="2" spans="2:25" ht="24.9" customHeight="1" thickTop="1" thickBot="1" x14ac:dyDescent="0.35">
      <c r="B2" s="310" t="s">
        <v>296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2"/>
    </row>
    <row r="3" spans="2:25" ht="24.9" customHeight="1" thickTop="1" thickBot="1" x14ac:dyDescent="0.35">
      <c r="B3" s="313" t="s">
        <v>106</v>
      </c>
      <c r="C3" s="317" t="s">
        <v>37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9" t="s">
        <v>32</v>
      </c>
      <c r="X3" s="320"/>
    </row>
    <row r="4" spans="2:25" ht="24.9" customHeight="1" thickTop="1" thickBot="1" x14ac:dyDescent="0.35">
      <c r="B4" s="377"/>
      <c r="C4" s="339" t="s">
        <v>38</v>
      </c>
      <c r="D4" s="378"/>
      <c r="E4" s="378"/>
      <c r="F4" s="378"/>
      <c r="G4" s="378"/>
      <c r="H4" s="378"/>
      <c r="I4" s="378"/>
      <c r="J4" s="378"/>
      <c r="K4" s="378"/>
      <c r="L4" s="379"/>
      <c r="M4" s="339" t="s">
        <v>39</v>
      </c>
      <c r="N4" s="317"/>
      <c r="O4" s="317"/>
      <c r="P4" s="317"/>
      <c r="Q4" s="317"/>
      <c r="R4" s="317"/>
      <c r="S4" s="317"/>
      <c r="T4" s="317"/>
      <c r="U4" s="317"/>
      <c r="V4" s="318"/>
      <c r="W4" s="321"/>
      <c r="X4" s="322"/>
    </row>
    <row r="5" spans="2:25" ht="24.9" customHeight="1" thickTop="1" thickBot="1" x14ac:dyDescent="0.35">
      <c r="B5" s="377"/>
      <c r="C5" s="339" t="s">
        <v>33</v>
      </c>
      <c r="D5" s="317"/>
      <c r="E5" s="317"/>
      <c r="F5" s="317"/>
      <c r="G5" s="317"/>
      <c r="H5" s="317"/>
      <c r="I5" s="317"/>
      <c r="J5" s="318"/>
      <c r="K5" s="365" t="s">
        <v>32</v>
      </c>
      <c r="L5" s="371"/>
      <c r="M5" s="339" t="s">
        <v>33</v>
      </c>
      <c r="N5" s="317"/>
      <c r="O5" s="317"/>
      <c r="P5" s="317"/>
      <c r="Q5" s="317"/>
      <c r="R5" s="317"/>
      <c r="S5" s="317"/>
      <c r="T5" s="317"/>
      <c r="U5" s="365" t="s">
        <v>32</v>
      </c>
      <c r="V5" s="371"/>
      <c r="W5" s="321"/>
      <c r="X5" s="322"/>
    </row>
    <row r="6" spans="2:25" ht="24.9" customHeight="1" thickTop="1" thickBot="1" x14ac:dyDescent="0.35">
      <c r="B6" s="377"/>
      <c r="C6" s="339" t="s">
        <v>34</v>
      </c>
      <c r="D6" s="340"/>
      <c r="E6" s="341" t="s">
        <v>198</v>
      </c>
      <c r="F6" s="340"/>
      <c r="G6" s="341" t="s">
        <v>53</v>
      </c>
      <c r="H6" s="340"/>
      <c r="I6" s="374" t="s">
        <v>35</v>
      </c>
      <c r="J6" s="374"/>
      <c r="K6" s="367"/>
      <c r="L6" s="372"/>
      <c r="M6" s="339" t="s">
        <v>34</v>
      </c>
      <c r="N6" s="340"/>
      <c r="O6" s="341" t="s">
        <v>198</v>
      </c>
      <c r="P6" s="340"/>
      <c r="Q6" s="341" t="s">
        <v>53</v>
      </c>
      <c r="R6" s="340"/>
      <c r="S6" s="374" t="s">
        <v>35</v>
      </c>
      <c r="T6" s="374"/>
      <c r="U6" s="380"/>
      <c r="V6" s="381"/>
      <c r="W6" s="323"/>
      <c r="X6" s="324"/>
    </row>
    <row r="7" spans="2:25" ht="24.9" customHeight="1" thickTop="1" thickBot="1" x14ac:dyDescent="0.35">
      <c r="B7" s="338"/>
      <c r="C7" s="172" t="s">
        <v>5</v>
      </c>
      <c r="D7" s="173" t="s">
        <v>6</v>
      </c>
      <c r="E7" s="174" t="s">
        <v>5</v>
      </c>
      <c r="F7" s="173" t="s">
        <v>6</v>
      </c>
      <c r="G7" s="174" t="s">
        <v>5</v>
      </c>
      <c r="H7" s="173" t="s">
        <v>6</v>
      </c>
      <c r="I7" s="174" t="s">
        <v>5</v>
      </c>
      <c r="J7" s="137" t="s">
        <v>6</v>
      </c>
      <c r="K7" s="172" t="s">
        <v>5</v>
      </c>
      <c r="L7" s="138" t="s">
        <v>6</v>
      </c>
      <c r="M7" s="172" t="s">
        <v>5</v>
      </c>
      <c r="N7" s="173" t="s">
        <v>6</v>
      </c>
      <c r="O7" s="174" t="s">
        <v>5</v>
      </c>
      <c r="P7" s="173" t="s">
        <v>6</v>
      </c>
      <c r="Q7" s="174" t="s">
        <v>5</v>
      </c>
      <c r="R7" s="173" t="s">
        <v>6</v>
      </c>
      <c r="S7" s="174" t="s">
        <v>5</v>
      </c>
      <c r="T7" s="137" t="s">
        <v>6</v>
      </c>
      <c r="U7" s="172" t="s">
        <v>5</v>
      </c>
      <c r="V7" s="138" t="s">
        <v>6</v>
      </c>
      <c r="W7" s="172" t="s">
        <v>5</v>
      </c>
      <c r="X7" s="138" t="s">
        <v>6</v>
      </c>
    </row>
    <row r="8" spans="2:25" ht="20.100000000000001" customHeight="1" thickTop="1" thickBot="1" x14ac:dyDescent="0.3">
      <c r="B8" s="241" t="s">
        <v>107</v>
      </c>
      <c r="C8" s="242">
        <v>253</v>
      </c>
      <c r="D8" s="243">
        <v>0.11169977924944813</v>
      </c>
      <c r="E8" s="244">
        <v>629</v>
      </c>
      <c r="F8" s="243">
        <v>0.13071487946799668</v>
      </c>
      <c r="G8" s="244">
        <v>36</v>
      </c>
      <c r="H8" s="243">
        <v>0.14285714285714285</v>
      </c>
      <c r="I8" s="255">
        <v>0</v>
      </c>
      <c r="J8" s="245">
        <v>0</v>
      </c>
      <c r="K8" s="242">
        <v>918</v>
      </c>
      <c r="L8" s="254">
        <v>0.12520458265139117</v>
      </c>
      <c r="M8" s="242">
        <v>147</v>
      </c>
      <c r="N8" s="243">
        <v>0.13148479427549195</v>
      </c>
      <c r="O8" s="244">
        <v>388</v>
      </c>
      <c r="P8" s="243">
        <v>0.13686067019400353</v>
      </c>
      <c r="Q8" s="244">
        <v>24</v>
      </c>
      <c r="R8" s="243">
        <v>0.15094339622641509</v>
      </c>
      <c r="S8" s="255">
        <v>1</v>
      </c>
      <c r="T8" s="245">
        <v>0.125</v>
      </c>
      <c r="U8" s="242">
        <v>560</v>
      </c>
      <c r="V8" s="254">
        <v>0.13592233009708737</v>
      </c>
      <c r="W8" s="242">
        <v>1478</v>
      </c>
      <c r="X8" s="254">
        <v>0.12906042612644081</v>
      </c>
      <c r="Y8" s="84"/>
    </row>
    <row r="9" spans="2:25" ht="20.100000000000001" customHeight="1" thickTop="1" x14ac:dyDescent="0.25">
      <c r="B9" s="247" t="s">
        <v>108</v>
      </c>
      <c r="C9" s="125">
        <v>209</v>
      </c>
      <c r="D9" s="175">
        <v>9.2273730684326705E-2</v>
      </c>
      <c r="E9" s="127">
        <v>557</v>
      </c>
      <c r="F9" s="175">
        <v>0.1157522859517872</v>
      </c>
      <c r="G9" s="127">
        <v>18</v>
      </c>
      <c r="H9" s="175">
        <v>7.1428571428571425E-2</v>
      </c>
      <c r="I9" s="150">
        <v>0</v>
      </c>
      <c r="J9" s="176">
        <v>0</v>
      </c>
      <c r="K9" s="256">
        <v>784</v>
      </c>
      <c r="L9" s="177">
        <v>0.10692853246044735</v>
      </c>
      <c r="M9" s="125">
        <v>123</v>
      </c>
      <c r="N9" s="175">
        <v>0.11001788908765653</v>
      </c>
      <c r="O9" s="127">
        <v>476</v>
      </c>
      <c r="P9" s="175">
        <v>0.16790123456790124</v>
      </c>
      <c r="Q9" s="127">
        <v>20</v>
      </c>
      <c r="R9" s="175">
        <v>0.12578616352201258</v>
      </c>
      <c r="S9" s="150">
        <v>0</v>
      </c>
      <c r="T9" s="176">
        <v>0</v>
      </c>
      <c r="U9" s="256">
        <v>619</v>
      </c>
      <c r="V9" s="177">
        <v>0.15024271844660195</v>
      </c>
      <c r="W9" s="256">
        <v>1403</v>
      </c>
      <c r="X9" s="177">
        <v>0.12251135172895564</v>
      </c>
      <c r="Y9" s="84"/>
    </row>
    <row r="10" spans="2:25" ht="20.100000000000001" customHeight="1" x14ac:dyDescent="0.25">
      <c r="B10" s="247" t="s">
        <v>109</v>
      </c>
      <c r="C10" s="125">
        <v>70</v>
      </c>
      <c r="D10" s="175">
        <v>3.0905077262693158E-2</v>
      </c>
      <c r="E10" s="127">
        <v>209</v>
      </c>
      <c r="F10" s="175">
        <v>4.3433083956774733E-2</v>
      </c>
      <c r="G10" s="127">
        <v>7</v>
      </c>
      <c r="H10" s="175">
        <v>2.7777777777777776E-2</v>
      </c>
      <c r="I10" s="150">
        <v>0</v>
      </c>
      <c r="J10" s="176">
        <v>0</v>
      </c>
      <c r="K10" s="256">
        <v>286</v>
      </c>
      <c r="L10" s="177">
        <v>3.9007092198581561E-2</v>
      </c>
      <c r="M10" s="125">
        <v>45</v>
      </c>
      <c r="N10" s="175">
        <v>4.0250447227191413E-2</v>
      </c>
      <c r="O10" s="127">
        <v>126</v>
      </c>
      <c r="P10" s="175">
        <v>4.4444444444444446E-2</v>
      </c>
      <c r="Q10" s="127">
        <v>6</v>
      </c>
      <c r="R10" s="175">
        <v>3.7735849056603772E-2</v>
      </c>
      <c r="S10" s="150">
        <v>0</v>
      </c>
      <c r="T10" s="176">
        <v>0</v>
      </c>
      <c r="U10" s="256">
        <v>177</v>
      </c>
      <c r="V10" s="177">
        <v>4.2961165048543692E-2</v>
      </c>
      <c r="W10" s="256">
        <v>463</v>
      </c>
      <c r="X10" s="177">
        <v>4.0429619280475025E-2</v>
      </c>
      <c r="Y10" s="84"/>
    </row>
    <row r="11" spans="2:25" ht="20.100000000000001" customHeight="1" x14ac:dyDescent="0.25">
      <c r="B11" s="247" t="s">
        <v>110</v>
      </c>
      <c r="C11" s="125">
        <v>197</v>
      </c>
      <c r="D11" s="175">
        <v>8.6975717439293596E-2</v>
      </c>
      <c r="E11" s="127">
        <v>517</v>
      </c>
      <c r="F11" s="175">
        <v>0.10743973399833749</v>
      </c>
      <c r="G11" s="127">
        <v>35</v>
      </c>
      <c r="H11" s="175">
        <v>0.1388888888888889</v>
      </c>
      <c r="I11" s="150">
        <v>0</v>
      </c>
      <c r="J11" s="176">
        <v>0</v>
      </c>
      <c r="K11" s="256">
        <v>749</v>
      </c>
      <c r="L11" s="177">
        <v>0.10215493726132024</v>
      </c>
      <c r="M11" s="125">
        <v>109</v>
      </c>
      <c r="N11" s="175">
        <v>9.7495527728085868E-2</v>
      </c>
      <c r="O11" s="127">
        <v>322</v>
      </c>
      <c r="P11" s="175">
        <v>0.11358024691358025</v>
      </c>
      <c r="Q11" s="127">
        <v>11</v>
      </c>
      <c r="R11" s="175">
        <v>6.9182389937106917E-2</v>
      </c>
      <c r="S11" s="150">
        <v>0</v>
      </c>
      <c r="T11" s="176">
        <v>0</v>
      </c>
      <c r="U11" s="256">
        <v>442</v>
      </c>
      <c r="V11" s="177">
        <v>0.10728155339805825</v>
      </c>
      <c r="W11" s="256">
        <v>1191</v>
      </c>
      <c r="X11" s="177">
        <v>0.10399930143206426</v>
      </c>
      <c r="Y11" s="84"/>
    </row>
    <row r="12" spans="2:25" ht="20.100000000000001" customHeight="1" x14ac:dyDescent="0.25">
      <c r="B12" s="247" t="s">
        <v>111</v>
      </c>
      <c r="C12" s="125">
        <v>117</v>
      </c>
      <c r="D12" s="175">
        <v>5.1655629139072845E-2</v>
      </c>
      <c r="E12" s="127">
        <v>256</v>
      </c>
      <c r="F12" s="175">
        <v>5.3200332502078139E-2</v>
      </c>
      <c r="G12" s="127">
        <v>11</v>
      </c>
      <c r="H12" s="175">
        <v>4.3650793650793648E-2</v>
      </c>
      <c r="I12" s="150">
        <v>0</v>
      </c>
      <c r="J12" s="176">
        <v>0</v>
      </c>
      <c r="K12" s="256">
        <v>384</v>
      </c>
      <c r="L12" s="177">
        <v>5.2373158756137482E-2</v>
      </c>
      <c r="M12" s="125">
        <v>79</v>
      </c>
      <c r="N12" s="175">
        <v>7.0661896243291597E-2</v>
      </c>
      <c r="O12" s="127">
        <v>241</v>
      </c>
      <c r="P12" s="175">
        <v>8.5008818342151682E-2</v>
      </c>
      <c r="Q12" s="127">
        <v>15</v>
      </c>
      <c r="R12" s="175">
        <v>9.4339622641509441E-2</v>
      </c>
      <c r="S12" s="150">
        <v>0</v>
      </c>
      <c r="T12" s="176">
        <v>0</v>
      </c>
      <c r="U12" s="256">
        <v>335</v>
      </c>
      <c r="V12" s="177">
        <v>8.1310679611650491E-2</v>
      </c>
      <c r="W12" s="256">
        <v>719</v>
      </c>
      <c r="X12" s="177">
        <v>6.2783793223891021E-2</v>
      </c>
      <c r="Y12" s="84"/>
    </row>
    <row r="13" spans="2:25" ht="20.100000000000001" customHeight="1" thickBot="1" x14ac:dyDescent="0.3">
      <c r="B13" s="247" t="s">
        <v>112</v>
      </c>
      <c r="C13" s="125">
        <v>136</v>
      </c>
      <c r="D13" s="175">
        <v>6.0044150110375276E-2</v>
      </c>
      <c r="E13" s="127">
        <v>313</v>
      </c>
      <c r="F13" s="175">
        <v>6.5045719035743979E-2</v>
      </c>
      <c r="G13" s="127">
        <v>11</v>
      </c>
      <c r="H13" s="175">
        <v>4.3650793650793648E-2</v>
      </c>
      <c r="I13" s="150">
        <v>1</v>
      </c>
      <c r="J13" s="176">
        <v>0.33333333333333331</v>
      </c>
      <c r="K13" s="256">
        <v>461</v>
      </c>
      <c r="L13" s="177">
        <v>6.2875068194217135E-2</v>
      </c>
      <c r="M13" s="125">
        <v>65</v>
      </c>
      <c r="N13" s="175">
        <v>5.8139534883720929E-2</v>
      </c>
      <c r="O13" s="127">
        <v>192</v>
      </c>
      <c r="P13" s="175">
        <v>6.7724867724867729E-2</v>
      </c>
      <c r="Q13" s="127">
        <v>5</v>
      </c>
      <c r="R13" s="175">
        <v>3.1446540880503145E-2</v>
      </c>
      <c r="S13" s="150">
        <v>0</v>
      </c>
      <c r="T13" s="176">
        <v>0</v>
      </c>
      <c r="U13" s="256">
        <v>262</v>
      </c>
      <c r="V13" s="177">
        <v>6.3592233009708732E-2</v>
      </c>
      <c r="W13" s="256">
        <v>723</v>
      </c>
      <c r="X13" s="177">
        <v>6.3133077191756898E-2</v>
      </c>
      <c r="Y13" s="84"/>
    </row>
    <row r="14" spans="2:25" ht="20.100000000000001" customHeight="1" thickTop="1" thickBot="1" x14ac:dyDescent="0.3">
      <c r="B14" s="241" t="s">
        <v>113</v>
      </c>
      <c r="C14" s="242">
        <v>729</v>
      </c>
      <c r="D14" s="243">
        <v>0.32185430463576159</v>
      </c>
      <c r="E14" s="244">
        <v>1852</v>
      </c>
      <c r="F14" s="243">
        <v>0.3848711554447215</v>
      </c>
      <c r="G14" s="244">
        <v>82</v>
      </c>
      <c r="H14" s="243">
        <v>0.32539682539682541</v>
      </c>
      <c r="I14" s="255">
        <v>1</v>
      </c>
      <c r="J14" s="245">
        <v>0.33333333333333331</v>
      </c>
      <c r="K14" s="242">
        <v>2664</v>
      </c>
      <c r="L14" s="254">
        <v>0.36333878887070375</v>
      </c>
      <c r="M14" s="242">
        <v>421</v>
      </c>
      <c r="N14" s="243">
        <v>0.37656529516994636</v>
      </c>
      <c r="O14" s="244">
        <v>1357</v>
      </c>
      <c r="P14" s="243">
        <v>0.47865961199294532</v>
      </c>
      <c r="Q14" s="244">
        <v>57</v>
      </c>
      <c r="R14" s="243">
        <v>0.35849056603773582</v>
      </c>
      <c r="S14" s="255">
        <v>0</v>
      </c>
      <c r="T14" s="245">
        <v>0</v>
      </c>
      <c r="U14" s="242">
        <v>1835</v>
      </c>
      <c r="V14" s="254">
        <v>0.44538834951456313</v>
      </c>
      <c r="W14" s="242">
        <v>4499</v>
      </c>
      <c r="X14" s="254">
        <v>0.39285714285714285</v>
      </c>
      <c r="Y14" s="106"/>
    </row>
    <row r="15" spans="2:25" ht="20.100000000000001" customHeight="1" thickTop="1" x14ac:dyDescent="0.25">
      <c r="B15" s="247" t="s">
        <v>114</v>
      </c>
      <c r="C15" s="125">
        <v>40</v>
      </c>
      <c r="D15" s="175">
        <v>1.7660044150110375E-2</v>
      </c>
      <c r="E15" s="127">
        <v>117</v>
      </c>
      <c r="F15" s="175">
        <v>2.4314214463840397E-2</v>
      </c>
      <c r="G15" s="127">
        <v>4</v>
      </c>
      <c r="H15" s="175">
        <v>1.5873015873015872E-2</v>
      </c>
      <c r="I15" s="150">
        <v>0</v>
      </c>
      <c r="J15" s="176">
        <v>0</v>
      </c>
      <c r="K15" s="256">
        <v>161</v>
      </c>
      <c r="L15" s="177">
        <v>2.1958537915984726E-2</v>
      </c>
      <c r="M15" s="125">
        <v>25</v>
      </c>
      <c r="N15" s="175">
        <v>2.2361359570661897E-2</v>
      </c>
      <c r="O15" s="127">
        <v>72</v>
      </c>
      <c r="P15" s="175">
        <v>2.5396825396825397E-2</v>
      </c>
      <c r="Q15" s="127">
        <v>3</v>
      </c>
      <c r="R15" s="175">
        <v>1.8867924528301886E-2</v>
      </c>
      <c r="S15" s="150">
        <v>0</v>
      </c>
      <c r="T15" s="176">
        <v>0</v>
      </c>
      <c r="U15" s="256">
        <v>100</v>
      </c>
      <c r="V15" s="177">
        <v>2.4271844660194174E-2</v>
      </c>
      <c r="W15" s="256">
        <v>261</v>
      </c>
      <c r="X15" s="177">
        <v>2.2790778903248342E-2</v>
      </c>
      <c r="Y15" s="84"/>
    </row>
    <row r="16" spans="2:25" ht="20.100000000000001" customHeight="1" x14ac:dyDescent="0.25">
      <c r="B16" s="247" t="s">
        <v>115</v>
      </c>
      <c r="C16" s="125">
        <v>102</v>
      </c>
      <c r="D16" s="175">
        <v>4.5033112582781455E-2</v>
      </c>
      <c r="E16" s="127">
        <v>375</v>
      </c>
      <c r="F16" s="175">
        <v>7.7930174563591026E-2</v>
      </c>
      <c r="G16" s="127">
        <v>26</v>
      </c>
      <c r="H16" s="175">
        <v>0.10317460317460317</v>
      </c>
      <c r="I16" s="150">
        <v>0</v>
      </c>
      <c r="J16" s="176">
        <v>0</v>
      </c>
      <c r="K16" s="256">
        <v>503</v>
      </c>
      <c r="L16" s="177">
        <v>6.8603382433169671E-2</v>
      </c>
      <c r="M16" s="125">
        <v>41</v>
      </c>
      <c r="N16" s="175">
        <v>3.6672629695885507E-2</v>
      </c>
      <c r="O16" s="127">
        <v>242</v>
      </c>
      <c r="P16" s="175">
        <v>8.5361552028218698E-2</v>
      </c>
      <c r="Q16" s="127">
        <v>23</v>
      </c>
      <c r="R16" s="175">
        <v>0.14465408805031446</v>
      </c>
      <c r="S16" s="150">
        <v>2</v>
      </c>
      <c r="T16" s="176">
        <v>0.25</v>
      </c>
      <c r="U16" s="256">
        <v>308</v>
      </c>
      <c r="V16" s="177">
        <v>7.4757281553398058E-2</v>
      </c>
      <c r="W16" s="256">
        <v>811</v>
      </c>
      <c r="X16" s="177">
        <v>7.0817324484806141E-2</v>
      </c>
      <c r="Y16" s="84"/>
    </row>
    <row r="17" spans="2:25" ht="20.100000000000001" customHeight="1" x14ac:dyDescent="0.3">
      <c r="B17" s="247" t="s">
        <v>116</v>
      </c>
      <c r="C17" s="125">
        <v>116</v>
      </c>
      <c r="D17" s="175">
        <v>5.1214128035320092E-2</v>
      </c>
      <c r="E17" s="127">
        <v>396</v>
      </c>
      <c r="F17" s="175">
        <v>8.2294264339152115E-2</v>
      </c>
      <c r="G17" s="127">
        <v>22</v>
      </c>
      <c r="H17" s="175">
        <v>8.7301587301587297E-2</v>
      </c>
      <c r="I17" s="150">
        <v>0</v>
      </c>
      <c r="J17" s="176">
        <v>0</v>
      </c>
      <c r="K17" s="256">
        <v>534</v>
      </c>
      <c r="L17" s="177">
        <v>7.2831423895253683E-2</v>
      </c>
      <c r="M17" s="125">
        <v>53</v>
      </c>
      <c r="N17" s="175">
        <v>4.7406082289803218E-2</v>
      </c>
      <c r="O17" s="127">
        <v>180</v>
      </c>
      <c r="P17" s="175">
        <v>6.3492063492063489E-2</v>
      </c>
      <c r="Q17" s="127">
        <v>12</v>
      </c>
      <c r="R17" s="175">
        <v>7.5471698113207544E-2</v>
      </c>
      <c r="S17" s="150">
        <v>2</v>
      </c>
      <c r="T17" s="176">
        <v>0.25</v>
      </c>
      <c r="U17" s="256">
        <v>247</v>
      </c>
      <c r="V17" s="177">
        <v>5.9951456310679614E-2</v>
      </c>
      <c r="W17" s="256">
        <v>781</v>
      </c>
      <c r="X17" s="177">
        <v>6.819769472581208E-2</v>
      </c>
      <c r="Y17" s="84"/>
    </row>
    <row r="18" spans="2:25" ht="20.100000000000001" customHeight="1" x14ac:dyDescent="0.25">
      <c r="B18" s="247" t="s">
        <v>117</v>
      </c>
      <c r="C18" s="125">
        <v>15</v>
      </c>
      <c r="D18" s="175">
        <v>6.6225165562913907E-3</v>
      </c>
      <c r="E18" s="127">
        <v>47</v>
      </c>
      <c r="F18" s="175">
        <v>9.7672485453034075E-3</v>
      </c>
      <c r="G18" s="127">
        <v>3</v>
      </c>
      <c r="H18" s="175">
        <v>1.1904761904761904E-2</v>
      </c>
      <c r="I18" s="150">
        <v>2</v>
      </c>
      <c r="J18" s="176">
        <v>0.66666666666666663</v>
      </c>
      <c r="K18" s="256">
        <v>67</v>
      </c>
      <c r="L18" s="177">
        <v>9.138025095471904E-3</v>
      </c>
      <c r="M18" s="125">
        <v>3</v>
      </c>
      <c r="N18" s="175">
        <v>2.6833631484794273E-3</v>
      </c>
      <c r="O18" s="127">
        <v>32</v>
      </c>
      <c r="P18" s="175">
        <v>1.1287477954144622E-2</v>
      </c>
      <c r="Q18" s="127">
        <v>3</v>
      </c>
      <c r="R18" s="175">
        <v>1.8867924528301886E-2</v>
      </c>
      <c r="S18" s="150">
        <v>0</v>
      </c>
      <c r="T18" s="176">
        <v>0</v>
      </c>
      <c r="U18" s="256">
        <v>38</v>
      </c>
      <c r="V18" s="177">
        <v>9.2233009708737861E-3</v>
      </c>
      <c r="W18" s="256">
        <v>105</v>
      </c>
      <c r="X18" s="177">
        <v>9.1687041564792182E-3</v>
      </c>
      <c r="Y18" s="84"/>
    </row>
    <row r="19" spans="2:25" ht="20.100000000000001" customHeight="1" thickBot="1" x14ac:dyDescent="0.3">
      <c r="B19" s="247" t="s">
        <v>118</v>
      </c>
      <c r="C19" s="125">
        <v>47</v>
      </c>
      <c r="D19" s="175">
        <v>2.075055187637969E-2</v>
      </c>
      <c r="E19" s="127">
        <v>171</v>
      </c>
      <c r="F19" s="175">
        <v>3.5536159600997506E-2</v>
      </c>
      <c r="G19" s="127">
        <v>8</v>
      </c>
      <c r="H19" s="175">
        <v>3.1746031746031744E-2</v>
      </c>
      <c r="I19" s="150">
        <v>0</v>
      </c>
      <c r="J19" s="176">
        <v>0</v>
      </c>
      <c r="K19" s="256">
        <v>226</v>
      </c>
      <c r="L19" s="177">
        <v>3.0823786142935079E-2</v>
      </c>
      <c r="M19" s="125">
        <v>35</v>
      </c>
      <c r="N19" s="175">
        <v>3.1305903398926652E-2</v>
      </c>
      <c r="O19" s="127">
        <v>114</v>
      </c>
      <c r="P19" s="175">
        <v>4.0211640211640212E-2</v>
      </c>
      <c r="Q19" s="127">
        <v>5</v>
      </c>
      <c r="R19" s="175">
        <v>3.1446540880503145E-2</v>
      </c>
      <c r="S19" s="150">
        <v>1</v>
      </c>
      <c r="T19" s="176">
        <v>0.125</v>
      </c>
      <c r="U19" s="256">
        <v>155</v>
      </c>
      <c r="V19" s="177">
        <v>3.7621359223300968E-2</v>
      </c>
      <c r="W19" s="256">
        <v>381</v>
      </c>
      <c r="X19" s="177">
        <v>3.326929793922459E-2</v>
      </c>
      <c r="Y19" s="84"/>
    </row>
    <row r="20" spans="2:25" ht="20.100000000000001" customHeight="1" thickTop="1" thickBot="1" x14ac:dyDescent="0.3">
      <c r="B20" s="241" t="s">
        <v>119</v>
      </c>
      <c r="C20" s="242">
        <v>320</v>
      </c>
      <c r="D20" s="243">
        <v>0.141280353200883</v>
      </c>
      <c r="E20" s="244">
        <v>1106</v>
      </c>
      <c r="F20" s="243">
        <v>0.22984206151288444</v>
      </c>
      <c r="G20" s="244">
        <v>63</v>
      </c>
      <c r="H20" s="243">
        <v>0.25</v>
      </c>
      <c r="I20" s="255">
        <v>2</v>
      </c>
      <c r="J20" s="245">
        <v>0.66666666666666663</v>
      </c>
      <c r="K20" s="242">
        <v>1491</v>
      </c>
      <c r="L20" s="254">
        <v>0.20335515548281505</v>
      </c>
      <c r="M20" s="242">
        <v>157</v>
      </c>
      <c r="N20" s="243">
        <v>0.14042933810375671</v>
      </c>
      <c r="O20" s="244">
        <v>640</v>
      </c>
      <c r="P20" s="243">
        <v>0.2257495590828924</v>
      </c>
      <c r="Q20" s="244">
        <v>46</v>
      </c>
      <c r="R20" s="243">
        <v>0.28930817610062892</v>
      </c>
      <c r="S20" s="255">
        <v>5</v>
      </c>
      <c r="T20" s="245">
        <v>0.625</v>
      </c>
      <c r="U20" s="242">
        <v>848</v>
      </c>
      <c r="V20" s="254">
        <v>0.2058252427184466</v>
      </c>
      <c r="W20" s="242">
        <v>2339</v>
      </c>
      <c r="X20" s="254">
        <v>0.20424380020957039</v>
      </c>
      <c r="Y20" s="106"/>
    </row>
    <row r="21" spans="2:25" ht="20.100000000000001" customHeight="1" thickTop="1" x14ac:dyDescent="0.3">
      <c r="B21" s="247" t="s">
        <v>120</v>
      </c>
      <c r="C21" s="125">
        <v>1</v>
      </c>
      <c r="D21" s="175">
        <v>4.4150110375275938E-4</v>
      </c>
      <c r="E21" s="127">
        <v>5</v>
      </c>
      <c r="F21" s="175">
        <v>1.0390689941812137E-3</v>
      </c>
      <c r="G21" s="127">
        <v>2</v>
      </c>
      <c r="H21" s="175">
        <v>7.9365079365079361E-3</v>
      </c>
      <c r="I21" s="150">
        <v>0</v>
      </c>
      <c r="J21" s="176">
        <v>0</v>
      </c>
      <c r="K21" s="256">
        <v>8</v>
      </c>
      <c r="L21" s="177">
        <v>1.0911074740861974E-3</v>
      </c>
      <c r="M21" s="125">
        <v>2</v>
      </c>
      <c r="N21" s="175">
        <v>1.7889087656529517E-3</v>
      </c>
      <c r="O21" s="127">
        <v>5</v>
      </c>
      <c r="P21" s="175">
        <v>1.7636684303350969E-3</v>
      </c>
      <c r="Q21" s="127">
        <v>0</v>
      </c>
      <c r="R21" s="175">
        <v>0</v>
      </c>
      <c r="S21" s="150">
        <v>0</v>
      </c>
      <c r="T21" s="176">
        <v>0</v>
      </c>
      <c r="U21" s="256">
        <v>7</v>
      </c>
      <c r="V21" s="177">
        <v>1.6990291262135922E-3</v>
      </c>
      <c r="W21" s="256">
        <v>15</v>
      </c>
      <c r="X21" s="177">
        <v>1.309814879497031E-3</v>
      </c>
      <c r="Y21" s="84"/>
    </row>
    <row r="22" spans="2:25" ht="20.100000000000001" customHeight="1" thickBot="1" x14ac:dyDescent="0.35">
      <c r="B22" s="247" t="s">
        <v>40</v>
      </c>
      <c r="C22" s="125">
        <v>962</v>
      </c>
      <c r="D22" s="175">
        <v>0.42472406181015454</v>
      </c>
      <c r="E22" s="127">
        <v>1220</v>
      </c>
      <c r="F22" s="175">
        <v>0.25353283458021614</v>
      </c>
      <c r="G22" s="127">
        <v>69</v>
      </c>
      <c r="H22" s="175">
        <v>0.27380952380952384</v>
      </c>
      <c r="I22" s="150">
        <v>0</v>
      </c>
      <c r="J22" s="176">
        <v>0</v>
      </c>
      <c r="K22" s="256">
        <v>2251</v>
      </c>
      <c r="L22" s="177">
        <v>0.3070103655210038</v>
      </c>
      <c r="M22" s="125">
        <v>391</v>
      </c>
      <c r="N22" s="175">
        <v>0.34973166368515207</v>
      </c>
      <c r="O22" s="127">
        <v>445</v>
      </c>
      <c r="P22" s="175">
        <v>0.15696649029982362</v>
      </c>
      <c r="Q22" s="127">
        <v>32</v>
      </c>
      <c r="R22" s="175">
        <v>0.20125786163522014</v>
      </c>
      <c r="S22" s="150">
        <v>2</v>
      </c>
      <c r="T22" s="176">
        <v>0.25</v>
      </c>
      <c r="U22" s="256">
        <v>870</v>
      </c>
      <c r="V22" s="177">
        <v>0.21116504854368931</v>
      </c>
      <c r="W22" s="256">
        <v>3121</v>
      </c>
      <c r="X22" s="177">
        <v>0.27252881592734896</v>
      </c>
      <c r="Y22" s="84"/>
    </row>
    <row r="23" spans="2:25" ht="20.100000000000001" customHeight="1" thickTop="1" thickBot="1" x14ac:dyDescent="0.35">
      <c r="B23" s="141" t="s">
        <v>122</v>
      </c>
      <c r="C23" s="144">
        <v>2265</v>
      </c>
      <c r="D23" s="178">
        <v>1</v>
      </c>
      <c r="E23" s="146">
        <v>4812</v>
      </c>
      <c r="F23" s="178">
        <v>1</v>
      </c>
      <c r="G23" s="146">
        <v>252</v>
      </c>
      <c r="H23" s="178">
        <v>1</v>
      </c>
      <c r="I23" s="186">
        <v>3</v>
      </c>
      <c r="J23" s="170">
        <v>1</v>
      </c>
      <c r="K23" s="156">
        <v>7332</v>
      </c>
      <c r="L23" s="179">
        <v>1</v>
      </c>
      <c r="M23" s="144">
        <v>1118</v>
      </c>
      <c r="N23" s="178">
        <v>1</v>
      </c>
      <c r="O23" s="146">
        <v>2835</v>
      </c>
      <c r="P23" s="178">
        <v>1</v>
      </c>
      <c r="Q23" s="146">
        <v>159</v>
      </c>
      <c r="R23" s="178">
        <v>1</v>
      </c>
      <c r="S23" s="186">
        <v>8</v>
      </c>
      <c r="T23" s="170">
        <v>1</v>
      </c>
      <c r="U23" s="156">
        <v>4120</v>
      </c>
      <c r="V23" s="179">
        <v>1</v>
      </c>
      <c r="W23" s="156">
        <v>11452</v>
      </c>
      <c r="X23" s="179">
        <v>1</v>
      </c>
      <c r="Y23" s="89"/>
    </row>
    <row r="24" spans="2:25" ht="15.6" thickTop="1" thickBot="1" x14ac:dyDescent="0.35">
      <c r="B24" s="253"/>
      <c r="C24" s="253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</row>
    <row r="25" spans="2:25" ht="15" thickTop="1" x14ac:dyDescent="0.3">
      <c r="B25" s="180" t="s">
        <v>36</v>
      </c>
      <c r="C25" s="181"/>
      <c r="D25" s="139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102"/>
      <c r="X25" s="98"/>
    </row>
    <row r="26" spans="2:25" ht="15" thickBot="1" x14ac:dyDescent="0.35">
      <c r="B26" s="182" t="s">
        <v>200</v>
      </c>
      <c r="C26" s="183"/>
      <c r="D26" s="140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</row>
    <row r="27" spans="2:25" ht="15" thickTop="1" x14ac:dyDescent="0.3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</row>
    <row r="28" spans="2:25" x14ac:dyDescent="0.3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</row>
  </sheetData>
  <mergeCells count="18">
    <mergeCell ref="M6:N6"/>
    <mergeCell ref="O6:P6"/>
    <mergeCell ref="Q6:R6"/>
    <mergeCell ref="I6:J6"/>
    <mergeCell ref="B2:X2"/>
    <mergeCell ref="B3:B7"/>
    <mergeCell ref="C3:V3"/>
    <mergeCell ref="W3:X6"/>
    <mergeCell ref="C4:L4"/>
    <mergeCell ref="M4:V4"/>
    <mergeCell ref="C5:J5"/>
    <mergeCell ref="K5:L6"/>
    <mergeCell ref="M5:T5"/>
    <mergeCell ref="U5:V6"/>
    <mergeCell ref="S6:T6"/>
    <mergeCell ref="C6:D6"/>
    <mergeCell ref="E6:F6"/>
    <mergeCell ref="G6:H6"/>
  </mergeCells>
  <printOptions horizontalCentered="1"/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35"/>
  <sheetViews>
    <sheetView showGridLines="0" topLeftCell="I22" zoomScaleNormal="100" workbookViewId="0">
      <selection activeCell="C6" sqref="C6:L31"/>
    </sheetView>
  </sheetViews>
  <sheetFormatPr defaultColWidth="9.109375" defaultRowHeight="14.4" x14ac:dyDescent="0.3"/>
  <cols>
    <col min="1" max="1" width="2.6640625" style="81" customWidth="1"/>
    <col min="2" max="2" width="14.109375" style="81" customWidth="1"/>
    <col min="3" max="12" width="12.6640625" style="81" customWidth="1"/>
    <col min="13" max="16384" width="9.109375" style="81"/>
  </cols>
  <sheetData>
    <row r="1" spans="2:13" ht="15.75" thickBot="1" x14ac:dyDescent="0.3"/>
    <row r="2" spans="2:13" ht="34.5" customHeight="1" thickTop="1" thickBot="1" x14ac:dyDescent="0.35">
      <c r="B2" s="292" t="s">
        <v>274</v>
      </c>
      <c r="C2" s="293"/>
      <c r="D2" s="293"/>
      <c r="E2" s="293"/>
      <c r="F2" s="293"/>
      <c r="G2" s="293"/>
      <c r="H2" s="293"/>
      <c r="I2" s="293"/>
      <c r="J2" s="293"/>
      <c r="K2" s="293"/>
      <c r="L2" s="294"/>
    </row>
    <row r="3" spans="2:13" ht="25.2" customHeight="1" thickTop="1" thickBot="1" x14ac:dyDescent="0.35">
      <c r="B3" s="295" t="s">
        <v>4</v>
      </c>
      <c r="C3" s="298" t="s">
        <v>33</v>
      </c>
      <c r="D3" s="299"/>
      <c r="E3" s="299"/>
      <c r="F3" s="299"/>
      <c r="G3" s="299"/>
      <c r="H3" s="299"/>
      <c r="I3" s="299"/>
      <c r="J3" s="300"/>
      <c r="K3" s="301" t="s">
        <v>32</v>
      </c>
      <c r="L3" s="302"/>
    </row>
    <row r="4" spans="2:13" ht="25.2" customHeight="1" thickTop="1" thickBot="1" x14ac:dyDescent="0.35">
      <c r="B4" s="296"/>
      <c r="C4" s="284" t="s">
        <v>34</v>
      </c>
      <c r="D4" s="285"/>
      <c r="E4" s="284" t="s">
        <v>198</v>
      </c>
      <c r="F4" s="285"/>
      <c r="G4" s="284" t="s">
        <v>53</v>
      </c>
      <c r="H4" s="285"/>
      <c r="I4" s="284" t="s">
        <v>35</v>
      </c>
      <c r="J4" s="285"/>
      <c r="K4" s="303"/>
      <c r="L4" s="304"/>
    </row>
    <row r="5" spans="2:13" ht="25.2" customHeight="1" thickTop="1" thickBot="1" x14ac:dyDescent="0.35">
      <c r="B5" s="297"/>
      <c r="C5" s="112" t="s">
        <v>5</v>
      </c>
      <c r="D5" s="111" t="s">
        <v>6</v>
      </c>
      <c r="E5" s="112" t="s">
        <v>5</v>
      </c>
      <c r="F5" s="111" t="s">
        <v>6</v>
      </c>
      <c r="G5" s="112" t="s">
        <v>5</v>
      </c>
      <c r="H5" s="111" t="s">
        <v>6</v>
      </c>
      <c r="I5" s="112" t="s">
        <v>5</v>
      </c>
      <c r="J5" s="111" t="s">
        <v>6</v>
      </c>
      <c r="K5" s="112" t="s">
        <v>5</v>
      </c>
      <c r="L5" s="111" t="s">
        <v>6</v>
      </c>
    </row>
    <row r="6" spans="2:13" ht="20.100000000000001" customHeight="1" thickTop="1" x14ac:dyDescent="0.25">
      <c r="B6" s="75" t="s">
        <v>7</v>
      </c>
      <c r="C6" s="78">
        <v>84</v>
      </c>
      <c r="D6" s="76">
        <v>2.4830032515518772E-2</v>
      </c>
      <c r="E6" s="78">
        <v>280</v>
      </c>
      <c r="F6" s="76">
        <v>3.661566627435596E-2</v>
      </c>
      <c r="G6" s="78">
        <v>2</v>
      </c>
      <c r="H6" s="76">
        <v>4.8661800486618006E-3</v>
      </c>
      <c r="I6" s="78">
        <v>1</v>
      </c>
      <c r="J6" s="76">
        <v>9.0909090909090912E-2</v>
      </c>
      <c r="K6" s="114">
        <v>367</v>
      </c>
      <c r="L6" s="117">
        <v>3.2046804051694029E-2</v>
      </c>
      <c r="M6" s="93"/>
    </row>
    <row r="7" spans="2:13" ht="20.100000000000001" customHeight="1" x14ac:dyDescent="0.25">
      <c r="B7" s="75" t="s">
        <v>8</v>
      </c>
      <c r="C7" s="78">
        <v>1</v>
      </c>
      <c r="D7" s="76">
        <v>2.9559562518474729E-4</v>
      </c>
      <c r="E7" s="78">
        <v>7</v>
      </c>
      <c r="F7" s="76">
        <v>9.1539165685889886E-4</v>
      </c>
      <c r="G7" s="78">
        <v>0</v>
      </c>
      <c r="H7" s="76">
        <v>0</v>
      </c>
      <c r="I7" s="78">
        <v>0</v>
      </c>
      <c r="J7" s="76">
        <v>0</v>
      </c>
      <c r="K7" s="114">
        <v>8</v>
      </c>
      <c r="L7" s="117">
        <v>6.9856793573174988E-4</v>
      </c>
      <c r="M7" s="93"/>
    </row>
    <row r="8" spans="2:13" ht="20.100000000000001" customHeight="1" x14ac:dyDescent="0.25">
      <c r="B8" s="75" t="s">
        <v>9</v>
      </c>
      <c r="C8" s="78">
        <v>1</v>
      </c>
      <c r="D8" s="76">
        <v>2.9559562518474729E-4</v>
      </c>
      <c r="E8" s="78">
        <v>3</v>
      </c>
      <c r="F8" s="76">
        <v>3.9231071008238524E-4</v>
      </c>
      <c r="G8" s="78">
        <v>0</v>
      </c>
      <c r="H8" s="76">
        <v>0</v>
      </c>
      <c r="I8" s="78">
        <v>0</v>
      </c>
      <c r="J8" s="76">
        <v>0</v>
      </c>
      <c r="K8" s="114">
        <v>4</v>
      </c>
      <c r="L8" s="117">
        <v>3.4928396786587494E-4</v>
      </c>
      <c r="M8" s="93"/>
    </row>
    <row r="9" spans="2:13" ht="20.100000000000001" customHeight="1" x14ac:dyDescent="0.25">
      <c r="B9" s="75" t="s">
        <v>10</v>
      </c>
      <c r="C9" s="78">
        <v>3</v>
      </c>
      <c r="D9" s="76">
        <v>8.8678687555424182E-4</v>
      </c>
      <c r="E9" s="78">
        <v>2</v>
      </c>
      <c r="F9" s="76">
        <v>2.6154047338825681E-4</v>
      </c>
      <c r="G9" s="78">
        <v>0</v>
      </c>
      <c r="H9" s="76">
        <v>0</v>
      </c>
      <c r="I9" s="78">
        <v>0</v>
      </c>
      <c r="J9" s="76">
        <v>0</v>
      </c>
      <c r="K9" s="114">
        <v>5</v>
      </c>
      <c r="L9" s="117">
        <v>4.366049598323437E-4</v>
      </c>
      <c r="M9" s="93"/>
    </row>
    <row r="10" spans="2:13" ht="20.100000000000001" customHeight="1" x14ac:dyDescent="0.25">
      <c r="B10" s="75" t="s">
        <v>11</v>
      </c>
      <c r="C10" s="78">
        <v>9</v>
      </c>
      <c r="D10" s="76">
        <v>2.6603606266627253E-3</v>
      </c>
      <c r="E10" s="78">
        <v>33</v>
      </c>
      <c r="F10" s="76">
        <v>4.3154178109062373E-3</v>
      </c>
      <c r="G10" s="78">
        <v>4</v>
      </c>
      <c r="H10" s="76">
        <v>9.7323600973236012E-3</v>
      </c>
      <c r="I10" s="78">
        <v>1</v>
      </c>
      <c r="J10" s="76">
        <v>9.0909090909090912E-2</v>
      </c>
      <c r="K10" s="114">
        <v>47</v>
      </c>
      <c r="L10" s="117">
        <v>4.1040866224240306E-3</v>
      </c>
      <c r="M10" s="93"/>
    </row>
    <row r="11" spans="2:13" ht="20.100000000000001" customHeight="1" x14ac:dyDescent="0.25">
      <c r="B11" s="75" t="s">
        <v>12</v>
      </c>
      <c r="C11" s="78">
        <v>28</v>
      </c>
      <c r="D11" s="76">
        <v>8.276677505172924E-3</v>
      </c>
      <c r="E11" s="78">
        <v>184</v>
      </c>
      <c r="F11" s="76">
        <v>2.4061723551719628E-2</v>
      </c>
      <c r="G11" s="78">
        <v>14</v>
      </c>
      <c r="H11" s="76">
        <v>3.4063260340632603E-2</v>
      </c>
      <c r="I11" s="78">
        <v>0</v>
      </c>
      <c r="J11" s="76">
        <v>0</v>
      </c>
      <c r="K11" s="114">
        <v>226</v>
      </c>
      <c r="L11" s="117">
        <v>1.9734544184421936E-2</v>
      </c>
      <c r="M11" s="93"/>
    </row>
    <row r="12" spans="2:13" ht="20.100000000000001" customHeight="1" x14ac:dyDescent="0.25">
      <c r="B12" s="75" t="s">
        <v>13</v>
      </c>
      <c r="C12" s="78">
        <v>181</v>
      </c>
      <c r="D12" s="76">
        <v>5.3502808158439254E-2</v>
      </c>
      <c r="E12" s="78">
        <v>682</v>
      </c>
      <c r="F12" s="76">
        <v>8.9185301425395574E-2</v>
      </c>
      <c r="G12" s="78">
        <v>32</v>
      </c>
      <c r="H12" s="76">
        <v>7.785888077858881E-2</v>
      </c>
      <c r="I12" s="78">
        <v>1</v>
      </c>
      <c r="J12" s="76">
        <v>9.0909090909090912E-2</v>
      </c>
      <c r="K12" s="114">
        <v>896</v>
      </c>
      <c r="L12" s="117">
        <v>7.823960880195599E-2</v>
      </c>
      <c r="M12" s="93"/>
    </row>
    <row r="13" spans="2:13" ht="20.100000000000001" customHeight="1" x14ac:dyDescent="0.25">
      <c r="B13" s="75" t="s">
        <v>14</v>
      </c>
      <c r="C13" s="78">
        <v>678</v>
      </c>
      <c r="D13" s="76">
        <v>0.20041383387525866</v>
      </c>
      <c r="E13" s="78">
        <v>1684</v>
      </c>
      <c r="F13" s="76">
        <v>0.22021707859291226</v>
      </c>
      <c r="G13" s="78">
        <v>93</v>
      </c>
      <c r="H13" s="76">
        <v>0.22627737226277372</v>
      </c>
      <c r="I13" s="78">
        <v>1</v>
      </c>
      <c r="J13" s="76">
        <v>9.0909090909090912E-2</v>
      </c>
      <c r="K13" s="114">
        <v>2456</v>
      </c>
      <c r="L13" s="117">
        <v>0.21446035626964721</v>
      </c>
      <c r="M13" s="93"/>
    </row>
    <row r="14" spans="2:13" ht="20.100000000000001" customHeight="1" x14ac:dyDescent="0.25">
      <c r="B14" s="75" t="s">
        <v>15</v>
      </c>
      <c r="C14" s="78">
        <v>794</v>
      </c>
      <c r="D14" s="76">
        <v>0.23470292639668933</v>
      </c>
      <c r="E14" s="78">
        <v>1358</v>
      </c>
      <c r="F14" s="76">
        <v>0.1775859814306264</v>
      </c>
      <c r="G14" s="78">
        <v>59</v>
      </c>
      <c r="H14" s="76">
        <v>0.14355231143552311</v>
      </c>
      <c r="I14" s="78">
        <v>0</v>
      </c>
      <c r="J14" s="76">
        <v>0</v>
      </c>
      <c r="K14" s="114">
        <v>2211</v>
      </c>
      <c r="L14" s="117">
        <v>0.19306671323786237</v>
      </c>
      <c r="M14" s="93"/>
    </row>
    <row r="15" spans="2:13" ht="20.100000000000001" customHeight="1" x14ac:dyDescent="0.25">
      <c r="B15" s="75" t="s">
        <v>16</v>
      </c>
      <c r="C15" s="78">
        <v>147</v>
      </c>
      <c r="D15" s="76">
        <v>4.3452556902157845E-2</v>
      </c>
      <c r="E15" s="78">
        <v>270</v>
      </c>
      <c r="F15" s="76">
        <v>3.5307963907414676E-2</v>
      </c>
      <c r="G15" s="78">
        <v>11</v>
      </c>
      <c r="H15" s="76">
        <v>2.6763990267639901E-2</v>
      </c>
      <c r="I15" s="78">
        <v>0</v>
      </c>
      <c r="J15" s="76">
        <v>0</v>
      </c>
      <c r="K15" s="114">
        <v>428</v>
      </c>
      <c r="L15" s="117">
        <v>3.7373384561648619E-2</v>
      </c>
      <c r="M15" s="93"/>
    </row>
    <row r="16" spans="2:13" ht="20.100000000000001" customHeight="1" x14ac:dyDescent="0.25">
      <c r="B16" s="75" t="s">
        <v>17</v>
      </c>
      <c r="C16" s="78">
        <v>78</v>
      </c>
      <c r="D16" s="76">
        <v>2.3056458764410287E-2</v>
      </c>
      <c r="E16" s="78">
        <v>163</v>
      </c>
      <c r="F16" s="76">
        <v>2.1315548581142933E-2</v>
      </c>
      <c r="G16" s="78">
        <v>12</v>
      </c>
      <c r="H16" s="76">
        <v>2.9197080291970802E-2</v>
      </c>
      <c r="I16" s="78">
        <v>0</v>
      </c>
      <c r="J16" s="76">
        <v>0</v>
      </c>
      <c r="K16" s="114">
        <v>253</v>
      </c>
      <c r="L16" s="117">
        <v>2.2092210967516592E-2</v>
      </c>
      <c r="M16" s="93"/>
    </row>
    <row r="17" spans="2:13" ht="20.100000000000001" customHeight="1" x14ac:dyDescent="0.25">
      <c r="B17" s="75" t="s">
        <v>18</v>
      </c>
      <c r="C17" s="78">
        <v>75</v>
      </c>
      <c r="D17" s="76">
        <v>2.2169671888856046E-2</v>
      </c>
      <c r="E17" s="78">
        <v>189</v>
      </c>
      <c r="F17" s="76">
        <v>2.471557473519027E-2</v>
      </c>
      <c r="G17" s="78">
        <v>16</v>
      </c>
      <c r="H17" s="76">
        <v>3.8929440389294405E-2</v>
      </c>
      <c r="I17" s="78">
        <v>0</v>
      </c>
      <c r="J17" s="76">
        <v>0</v>
      </c>
      <c r="K17" s="114">
        <v>280</v>
      </c>
      <c r="L17" s="117">
        <v>2.4449877750611249E-2</v>
      </c>
      <c r="M17" s="93"/>
    </row>
    <row r="18" spans="2:13" ht="20.100000000000001" customHeight="1" x14ac:dyDescent="0.25">
      <c r="B18" s="75" t="s">
        <v>19</v>
      </c>
      <c r="C18" s="78">
        <v>179</v>
      </c>
      <c r="D18" s="76">
        <v>5.291161690806976E-2</v>
      </c>
      <c r="E18" s="78">
        <v>362</v>
      </c>
      <c r="F18" s="76">
        <v>4.7338825683274487E-2</v>
      </c>
      <c r="G18" s="78">
        <v>18</v>
      </c>
      <c r="H18" s="76">
        <v>4.3795620437956206E-2</v>
      </c>
      <c r="I18" s="78">
        <v>0</v>
      </c>
      <c r="J18" s="76">
        <v>0</v>
      </c>
      <c r="K18" s="114">
        <v>559</v>
      </c>
      <c r="L18" s="117">
        <v>4.8812434509256028E-2</v>
      </c>
      <c r="M18" s="93"/>
    </row>
    <row r="19" spans="2:13" ht="20.100000000000001" customHeight="1" x14ac:dyDescent="0.25">
      <c r="B19" s="75" t="s">
        <v>20</v>
      </c>
      <c r="C19" s="78">
        <v>128</v>
      </c>
      <c r="D19" s="76">
        <v>3.7836240023647653E-2</v>
      </c>
      <c r="E19" s="78">
        <v>235</v>
      </c>
      <c r="F19" s="76">
        <v>3.0731005623120179E-2</v>
      </c>
      <c r="G19" s="78">
        <v>21</v>
      </c>
      <c r="H19" s="76">
        <v>5.1094890510948905E-2</v>
      </c>
      <c r="I19" s="78">
        <v>1</v>
      </c>
      <c r="J19" s="76">
        <v>9.0909090909090912E-2</v>
      </c>
      <c r="K19" s="114">
        <v>385</v>
      </c>
      <c r="L19" s="117">
        <v>3.3618581907090467E-2</v>
      </c>
      <c r="M19" s="93"/>
    </row>
    <row r="20" spans="2:13" ht="20.100000000000001" customHeight="1" x14ac:dyDescent="0.25">
      <c r="B20" s="75" t="s">
        <v>21</v>
      </c>
      <c r="C20" s="78">
        <v>72</v>
      </c>
      <c r="D20" s="76">
        <v>2.1282885013301802E-2</v>
      </c>
      <c r="E20" s="78">
        <v>161</v>
      </c>
      <c r="F20" s="76">
        <v>2.1054008107754676E-2</v>
      </c>
      <c r="G20" s="78">
        <v>16</v>
      </c>
      <c r="H20" s="76">
        <v>3.8929440389294405E-2</v>
      </c>
      <c r="I20" s="78">
        <v>0</v>
      </c>
      <c r="J20" s="76">
        <v>0</v>
      </c>
      <c r="K20" s="114">
        <v>249</v>
      </c>
      <c r="L20" s="117">
        <v>2.1742926999650716E-2</v>
      </c>
      <c r="M20" s="93"/>
    </row>
    <row r="21" spans="2:13" ht="20.100000000000001" customHeight="1" x14ac:dyDescent="0.3">
      <c r="B21" s="75" t="s">
        <v>22</v>
      </c>
      <c r="C21" s="78">
        <v>141</v>
      </c>
      <c r="D21" s="76">
        <v>4.1678983151049363E-2</v>
      </c>
      <c r="E21" s="78">
        <v>331</v>
      </c>
      <c r="F21" s="76">
        <v>4.3284948345756503E-2</v>
      </c>
      <c r="G21" s="78">
        <v>21</v>
      </c>
      <c r="H21" s="76">
        <v>5.1094890510948905E-2</v>
      </c>
      <c r="I21" s="78">
        <v>0</v>
      </c>
      <c r="J21" s="76">
        <v>0</v>
      </c>
      <c r="K21" s="114">
        <v>493</v>
      </c>
      <c r="L21" s="117">
        <v>4.3049249039469085E-2</v>
      </c>
      <c r="M21" s="93"/>
    </row>
    <row r="22" spans="2:13" ht="20.100000000000001" customHeight="1" x14ac:dyDescent="0.3">
      <c r="B22" s="75" t="s">
        <v>23</v>
      </c>
      <c r="C22" s="78">
        <v>306</v>
      </c>
      <c r="D22" s="76">
        <v>9.0452261306532666E-2</v>
      </c>
      <c r="E22" s="78">
        <v>675</v>
      </c>
      <c r="F22" s="76">
        <v>8.8269909768536686E-2</v>
      </c>
      <c r="G22" s="78">
        <v>37</v>
      </c>
      <c r="H22" s="76">
        <v>9.002433090024331E-2</v>
      </c>
      <c r="I22" s="78">
        <v>2</v>
      </c>
      <c r="J22" s="76">
        <v>0.18181818181818182</v>
      </c>
      <c r="K22" s="114">
        <v>1020</v>
      </c>
      <c r="L22" s="117">
        <v>8.9067411805798108E-2</v>
      </c>
      <c r="M22" s="93"/>
    </row>
    <row r="23" spans="2:13" ht="20.100000000000001" customHeight="1" x14ac:dyDescent="0.3">
      <c r="B23" s="75" t="s">
        <v>24</v>
      </c>
      <c r="C23" s="78">
        <v>202</v>
      </c>
      <c r="D23" s="76">
        <v>5.9710316287318946E-2</v>
      </c>
      <c r="E23" s="78">
        <v>450</v>
      </c>
      <c r="F23" s="76">
        <v>5.8846606512357791E-2</v>
      </c>
      <c r="G23" s="78">
        <v>23</v>
      </c>
      <c r="H23" s="76">
        <v>5.5961070559610707E-2</v>
      </c>
      <c r="I23" s="78">
        <v>2</v>
      </c>
      <c r="J23" s="76">
        <v>0.18181818181818182</v>
      </c>
      <c r="K23" s="114">
        <v>677</v>
      </c>
      <c r="L23" s="117">
        <v>5.9116311561299338E-2</v>
      </c>
      <c r="M23" s="93"/>
    </row>
    <row r="24" spans="2:13" ht="20.100000000000001" customHeight="1" x14ac:dyDescent="0.3">
      <c r="B24" s="75" t="s">
        <v>25</v>
      </c>
      <c r="C24" s="78">
        <v>100</v>
      </c>
      <c r="D24" s="76">
        <v>2.9559562518474726E-2</v>
      </c>
      <c r="E24" s="78">
        <v>207</v>
      </c>
      <c r="F24" s="76">
        <v>2.7069438995684581E-2</v>
      </c>
      <c r="G24" s="78">
        <v>8</v>
      </c>
      <c r="H24" s="76">
        <v>1.9464720194647202E-2</v>
      </c>
      <c r="I24" s="78">
        <v>0</v>
      </c>
      <c r="J24" s="76">
        <v>0</v>
      </c>
      <c r="K24" s="114">
        <v>315</v>
      </c>
      <c r="L24" s="117">
        <v>2.7506112469437651E-2</v>
      </c>
      <c r="M24" s="93"/>
    </row>
    <row r="25" spans="2:13" ht="20.100000000000001" customHeight="1" x14ac:dyDescent="0.3">
      <c r="B25" s="75" t="s">
        <v>26</v>
      </c>
      <c r="C25" s="78">
        <v>41</v>
      </c>
      <c r="D25" s="76">
        <v>1.2119420632574637E-2</v>
      </c>
      <c r="E25" s="78">
        <v>116</v>
      </c>
      <c r="F25" s="76">
        <v>1.5169347456518897E-2</v>
      </c>
      <c r="G25" s="78">
        <v>3</v>
      </c>
      <c r="H25" s="76">
        <v>7.2992700729927005E-3</v>
      </c>
      <c r="I25" s="78">
        <v>1</v>
      </c>
      <c r="J25" s="76">
        <v>9.0909090909090912E-2</v>
      </c>
      <c r="K25" s="114">
        <v>161</v>
      </c>
      <c r="L25" s="117">
        <v>1.4058679706601468E-2</v>
      </c>
      <c r="M25" s="93"/>
    </row>
    <row r="26" spans="2:13" ht="20.100000000000001" customHeight="1" x14ac:dyDescent="0.3">
      <c r="B26" s="75" t="s">
        <v>27</v>
      </c>
      <c r="C26" s="78">
        <v>24</v>
      </c>
      <c r="D26" s="76">
        <v>7.0942950044339346E-3</v>
      </c>
      <c r="E26" s="78">
        <v>59</v>
      </c>
      <c r="F26" s="76">
        <v>7.7154439649535769E-3</v>
      </c>
      <c r="G26" s="78">
        <v>7</v>
      </c>
      <c r="H26" s="76">
        <v>1.7031630170316302E-2</v>
      </c>
      <c r="I26" s="78">
        <v>1</v>
      </c>
      <c r="J26" s="76">
        <v>9.0909090909090912E-2</v>
      </c>
      <c r="K26" s="114">
        <v>91</v>
      </c>
      <c r="L26" s="117">
        <v>7.9462102689486554E-3</v>
      </c>
      <c r="M26" s="93"/>
    </row>
    <row r="27" spans="2:13" ht="20.100000000000001" customHeight="1" x14ac:dyDescent="0.3">
      <c r="B27" s="75" t="s">
        <v>28</v>
      </c>
      <c r="C27" s="78">
        <v>17</v>
      </c>
      <c r="D27" s="76">
        <v>5.0251256281407036E-3</v>
      </c>
      <c r="E27" s="78">
        <v>46</v>
      </c>
      <c r="F27" s="76">
        <v>6.0154308879299071E-3</v>
      </c>
      <c r="G27" s="78">
        <v>6</v>
      </c>
      <c r="H27" s="76">
        <v>1.4598540145985401E-2</v>
      </c>
      <c r="I27" s="78">
        <v>0</v>
      </c>
      <c r="J27" s="76">
        <v>0</v>
      </c>
      <c r="K27" s="114">
        <v>69</v>
      </c>
      <c r="L27" s="117">
        <v>6.025148445686343E-3</v>
      </c>
      <c r="M27" s="93"/>
    </row>
    <row r="28" spans="2:13" ht="20.100000000000001" customHeight="1" x14ac:dyDescent="0.3">
      <c r="B28" s="75" t="s">
        <v>29</v>
      </c>
      <c r="C28" s="78">
        <v>30</v>
      </c>
      <c r="D28" s="76">
        <v>8.8678687555424178E-3</v>
      </c>
      <c r="E28" s="78">
        <v>50</v>
      </c>
      <c r="F28" s="76">
        <v>6.5385118347064206E-3</v>
      </c>
      <c r="G28" s="78">
        <v>4</v>
      </c>
      <c r="H28" s="76">
        <v>9.7323600973236012E-3</v>
      </c>
      <c r="I28" s="78">
        <v>0</v>
      </c>
      <c r="J28" s="76">
        <v>0</v>
      </c>
      <c r="K28" s="114">
        <v>84</v>
      </c>
      <c r="L28" s="117">
        <v>7.3349633251833741E-3</v>
      </c>
      <c r="M28" s="93"/>
    </row>
    <row r="29" spans="2:13" ht="20.100000000000001" customHeight="1" x14ac:dyDescent="0.3">
      <c r="B29" s="75" t="s">
        <v>30</v>
      </c>
      <c r="C29" s="78">
        <v>7</v>
      </c>
      <c r="D29" s="76">
        <v>2.069169376293231E-3</v>
      </c>
      <c r="E29" s="78">
        <v>11</v>
      </c>
      <c r="F29" s="76">
        <v>1.4384726036354126E-3</v>
      </c>
      <c r="G29" s="78">
        <v>2</v>
      </c>
      <c r="H29" s="76">
        <v>4.8661800486618006E-3</v>
      </c>
      <c r="I29" s="78">
        <v>0</v>
      </c>
      <c r="J29" s="76">
        <v>0</v>
      </c>
      <c r="K29" s="114">
        <v>20</v>
      </c>
      <c r="L29" s="117">
        <v>1.7464198393293748E-3</v>
      </c>
      <c r="M29" s="93"/>
    </row>
    <row r="30" spans="2:13" ht="20.100000000000001" customHeight="1" thickBot="1" x14ac:dyDescent="0.35">
      <c r="B30" s="77" t="s">
        <v>31</v>
      </c>
      <c r="C30" s="79">
        <v>57</v>
      </c>
      <c r="D30" s="76">
        <v>1.6848950635530595E-2</v>
      </c>
      <c r="E30" s="79">
        <v>89</v>
      </c>
      <c r="F30" s="70">
        <v>1.1638551065777429E-2</v>
      </c>
      <c r="G30" s="79">
        <v>2</v>
      </c>
      <c r="H30" s="70">
        <v>4.8661800486618006E-3</v>
      </c>
      <c r="I30" s="78">
        <v>0</v>
      </c>
      <c r="J30" s="70">
        <v>0</v>
      </c>
      <c r="K30" s="115">
        <v>148</v>
      </c>
      <c r="L30" s="118">
        <v>1.2923506811037374E-2</v>
      </c>
      <c r="M30" s="93"/>
    </row>
    <row r="31" spans="2:13" ht="20.100000000000001" customHeight="1" thickTop="1" thickBot="1" x14ac:dyDescent="0.35">
      <c r="B31" s="80" t="s">
        <v>32</v>
      </c>
      <c r="C31" s="72">
        <v>3383</v>
      </c>
      <c r="D31" s="71">
        <v>1</v>
      </c>
      <c r="E31" s="72">
        <v>7647</v>
      </c>
      <c r="F31" s="73">
        <v>0.99999999999999989</v>
      </c>
      <c r="G31" s="72">
        <v>411</v>
      </c>
      <c r="H31" s="71">
        <v>1</v>
      </c>
      <c r="I31" s="72">
        <v>11</v>
      </c>
      <c r="J31" s="73">
        <v>1.0000000000000002</v>
      </c>
      <c r="K31" s="116">
        <v>11452</v>
      </c>
      <c r="L31" s="113">
        <v>1</v>
      </c>
      <c r="M31" s="94"/>
    </row>
    <row r="32" spans="2:13" ht="15.6" thickTop="1" thickBot="1" x14ac:dyDescent="0.35">
      <c r="B32" s="95"/>
      <c r="C32" s="96"/>
      <c r="D32" s="97"/>
      <c r="E32" s="96"/>
      <c r="F32" s="97"/>
      <c r="G32" s="96"/>
      <c r="H32" s="97"/>
      <c r="I32" s="96"/>
      <c r="J32" s="97"/>
      <c r="K32" s="97"/>
      <c r="L32" s="96"/>
    </row>
    <row r="33" spans="2:12" ht="15" thickTop="1" x14ac:dyDescent="0.3">
      <c r="B33" s="180" t="s">
        <v>36</v>
      </c>
      <c r="C33" s="181"/>
      <c r="D33" s="181"/>
      <c r="E33" s="139"/>
      <c r="F33" s="98"/>
      <c r="G33" s="98"/>
      <c r="H33" s="98"/>
      <c r="I33" s="98"/>
      <c r="J33" s="98"/>
      <c r="K33" s="98"/>
      <c r="L33" s="99"/>
    </row>
    <row r="34" spans="2:12" ht="15" thickBot="1" x14ac:dyDescent="0.35">
      <c r="B34" s="182" t="s">
        <v>200</v>
      </c>
      <c r="C34" s="183"/>
      <c r="D34" s="183"/>
      <c r="E34" s="140"/>
      <c r="F34" s="98"/>
      <c r="G34" s="98"/>
      <c r="H34" s="98"/>
      <c r="I34" s="98"/>
      <c r="J34" s="98"/>
      <c r="K34" s="98"/>
      <c r="L34" s="99"/>
    </row>
    <row r="35" spans="2:12" ht="15" thickTop="1" x14ac:dyDescent="0.3"/>
  </sheetData>
  <mergeCells count="8">
    <mergeCell ref="B2:L2"/>
    <mergeCell ref="K3:L4"/>
    <mergeCell ref="B3:B5"/>
    <mergeCell ref="C3:J3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9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26"/>
  <sheetViews>
    <sheetView topLeftCell="O14" zoomScaleNormal="100" workbookViewId="0">
      <selection activeCell="C7" sqref="C7:R22"/>
    </sheetView>
  </sheetViews>
  <sheetFormatPr defaultColWidth="9.109375" defaultRowHeight="14.4" x14ac:dyDescent="0.3"/>
  <cols>
    <col min="1" max="1" width="2.6640625" style="81" customWidth="1"/>
    <col min="2" max="2" width="30.6640625" style="81" customWidth="1"/>
    <col min="3" max="18" width="13.6640625" style="81" customWidth="1"/>
    <col min="19" max="16384" width="9.109375" style="81"/>
  </cols>
  <sheetData>
    <row r="1" spans="2:19" ht="15.75" thickBot="1" x14ac:dyDescent="0.3"/>
    <row r="2" spans="2:19" ht="25.2" customHeight="1" thickTop="1" thickBot="1" x14ac:dyDescent="0.35">
      <c r="B2" s="310" t="s">
        <v>297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2"/>
    </row>
    <row r="3" spans="2:19" ht="25.2" customHeight="1" thickTop="1" thickBot="1" x14ac:dyDescent="0.35">
      <c r="B3" s="313" t="s">
        <v>106</v>
      </c>
      <c r="C3" s="317" t="s">
        <v>41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34" t="s">
        <v>32</v>
      </c>
    </row>
    <row r="4" spans="2:19" ht="25.2" customHeight="1" thickTop="1" thickBot="1" x14ac:dyDescent="0.35">
      <c r="B4" s="315"/>
      <c r="C4" s="339" t="s">
        <v>42</v>
      </c>
      <c r="D4" s="317"/>
      <c r="E4" s="317"/>
      <c r="F4" s="317"/>
      <c r="G4" s="318"/>
      <c r="H4" s="339" t="s">
        <v>43</v>
      </c>
      <c r="I4" s="317"/>
      <c r="J4" s="317"/>
      <c r="K4" s="317"/>
      <c r="L4" s="318"/>
      <c r="M4" s="339" t="s">
        <v>44</v>
      </c>
      <c r="N4" s="317"/>
      <c r="O4" s="317"/>
      <c r="P4" s="317"/>
      <c r="Q4" s="318"/>
      <c r="R4" s="335"/>
    </row>
    <row r="5" spans="2:19" ht="25.2" customHeight="1" thickTop="1" thickBot="1" x14ac:dyDescent="0.35">
      <c r="B5" s="315"/>
      <c r="C5" s="339" t="s">
        <v>33</v>
      </c>
      <c r="D5" s="317"/>
      <c r="E5" s="317"/>
      <c r="F5" s="318"/>
      <c r="G5" s="313" t="s">
        <v>32</v>
      </c>
      <c r="H5" s="339" t="s">
        <v>33</v>
      </c>
      <c r="I5" s="317"/>
      <c r="J5" s="317"/>
      <c r="K5" s="318"/>
      <c r="L5" s="313" t="s">
        <v>32</v>
      </c>
      <c r="M5" s="339" t="s">
        <v>33</v>
      </c>
      <c r="N5" s="317"/>
      <c r="O5" s="317"/>
      <c r="P5" s="318"/>
      <c r="Q5" s="314" t="s">
        <v>32</v>
      </c>
      <c r="R5" s="335"/>
    </row>
    <row r="6" spans="2:19" ht="25.2" customHeight="1" thickTop="1" thickBot="1" x14ac:dyDescent="0.35">
      <c r="B6" s="316"/>
      <c r="C6" s="172" t="s">
        <v>34</v>
      </c>
      <c r="D6" s="174" t="s">
        <v>201</v>
      </c>
      <c r="E6" s="174" t="s">
        <v>202</v>
      </c>
      <c r="F6" s="138" t="s">
        <v>35</v>
      </c>
      <c r="G6" s="316"/>
      <c r="H6" s="172" t="s">
        <v>34</v>
      </c>
      <c r="I6" s="174" t="s">
        <v>201</v>
      </c>
      <c r="J6" s="174" t="s">
        <v>202</v>
      </c>
      <c r="K6" s="138" t="s">
        <v>35</v>
      </c>
      <c r="L6" s="316"/>
      <c r="M6" s="172" t="s">
        <v>34</v>
      </c>
      <c r="N6" s="174" t="s">
        <v>201</v>
      </c>
      <c r="O6" s="174" t="s">
        <v>202</v>
      </c>
      <c r="P6" s="138" t="s">
        <v>35</v>
      </c>
      <c r="Q6" s="316"/>
      <c r="R6" s="336"/>
    </row>
    <row r="7" spans="2:19" ht="20.100000000000001" customHeight="1" thickTop="1" thickBot="1" x14ac:dyDescent="0.3">
      <c r="B7" s="241" t="s">
        <v>107</v>
      </c>
      <c r="C7" s="242">
        <v>12</v>
      </c>
      <c r="D7" s="244">
        <v>41</v>
      </c>
      <c r="E7" s="244">
        <v>1</v>
      </c>
      <c r="F7" s="257">
        <v>0</v>
      </c>
      <c r="G7" s="258">
        <v>54</v>
      </c>
      <c r="H7" s="242">
        <v>245</v>
      </c>
      <c r="I7" s="244">
        <v>658</v>
      </c>
      <c r="J7" s="244">
        <v>32</v>
      </c>
      <c r="K7" s="257">
        <v>1</v>
      </c>
      <c r="L7" s="258">
        <v>936</v>
      </c>
      <c r="M7" s="242">
        <v>143</v>
      </c>
      <c r="N7" s="244">
        <v>318</v>
      </c>
      <c r="O7" s="244">
        <v>27</v>
      </c>
      <c r="P7" s="257">
        <v>0</v>
      </c>
      <c r="Q7" s="258">
        <v>488</v>
      </c>
      <c r="R7" s="258">
        <v>1478</v>
      </c>
      <c r="S7" s="84"/>
    </row>
    <row r="8" spans="2:19" ht="20.100000000000001" customHeight="1" thickTop="1" x14ac:dyDescent="0.25">
      <c r="B8" s="247" t="s">
        <v>108</v>
      </c>
      <c r="C8" s="125">
        <v>20</v>
      </c>
      <c r="D8" s="127">
        <v>54</v>
      </c>
      <c r="E8" s="127">
        <v>0</v>
      </c>
      <c r="F8" s="196">
        <v>0</v>
      </c>
      <c r="G8" s="203">
        <v>74</v>
      </c>
      <c r="H8" s="125">
        <v>204</v>
      </c>
      <c r="I8" s="127">
        <v>641</v>
      </c>
      <c r="J8" s="127">
        <v>20</v>
      </c>
      <c r="K8" s="196">
        <v>0</v>
      </c>
      <c r="L8" s="203">
        <v>865</v>
      </c>
      <c r="M8" s="125">
        <v>108</v>
      </c>
      <c r="N8" s="127">
        <v>338</v>
      </c>
      <c r="O8" s="127">
        <v>18</v>
      </c>
      <c r="P8" s="196">
        <v>0</v>
      </c>
      <c r="Q8" s="203">
        <v>464</v>
      </c>
      <c r="R8" s="203">
        <v>1403</v>
      </c>
      <c r="S8" s="84"/>
    </row>
    <row r="9" spans="2:19" ht="20.100000000000001" customHeight="1" x14ac:dyDescent="0.25">
      <c r="B9" s="247" t="s">
        <v>109</v>
      </c>
      <c r="C9" s="125">
        <v>4</v>
      </c>
      <c r="D9" s="127">
        <v>16</v>
      </c>
      <c r="E9" s="127">
        <v>0</v>
      </c>
      <c r="F9" s="196">
        <v>0</v>
      </c>
      <c r="G9" s="203">
        <v>20</v>
      </c>
      <c r="H9" s="125">
        <v>63</v>
      </c>
      <c r="I9" s="127">
        <v>179</v>
      </c>
      <c r="J9" s="127">
        <v>5</v>
      </c>
      <c r="K9" s="196">
        <v>0</v>
      </c>
      <c r="L9" s="203">
        <v>247</v>
      </c>
      <c r="M9" s="125">
        <v>48</v>
      </c>
      <c r="N9" s="127">
        <v>140</v>
      </c>
      <c r="O9" s="127">
        <v>8</v>
      </c>
      <c r="P9" s="196">
        <v>0</v>
      </c>
      <c r="Q9" s="203">
        <v>196</v>
      </c>
      <c r="R9" s="203">
        <v>463</v>
      </c>
      <c r="S9" s="84"/>
    </row>
    <row r="10" spans="2:19" ht="20.100000000000001" customHeight="1" x14ac:dyDescent="0.25">
      <c r="B10" s="247" t="s">
        <v>110</v>
      </c>
      <c r="C10" s="125">
        <v>9</v>
      </c>
      <c r="D10" s="127">
        <v>62</v>
      </c>
      <c r="E10" s="127">
        <v>0</v>
      </c>
      <c r="F10" s="196">
        <v>0</v>
      </c>
      <c r="G10" s="203">
        <v>71</v>
      </c>
      <c r="H10" s="125">
        <v>194</v>
      </c>
      <c r="I10" s="127">
        <v>496</v>
      </c>
      <c r="J10" s="127">
        <v>22</v>
      </c>
      <c r="K10" s="196">
        <v>0</v>
      </c>
      <c r="L10" s="203">
        <v>712</v>
      </c>
      <c r="M10" s="125">
        <v>103</v>
      </c>
      <c r="N10" s="127">
        <v>281</v>
      </c>
      <c r="O10" s="127">
        <v>24</v>
      </c>
      <c r="P10" s="196">
        <v>0</v>
      </c>
      <c r="Q10" s="203">
        <v>408</v>
      </c>
      <c r="R10" s="203">
        <v>1191</v>
      </c>
      <c r="S10" s="84"/>
    </row>
    <row r="11" spans="2:19" ht="20.100000000000001" customHeight="1" x14ac:dyDescent="0.25">
      <c r="B11" s="247" t="s">
        <v>111</v>
      </c>
      <c r="C11" s="125">
        <v>7</v>
      </c>
      <c r="D11" s="127">
        <v>26</v>
      </c>
      <c r="E11" s="127">
        <v>0</v>
      </c>
      <c r="F11" s="196">
        <v>0</v>
      </c>
      <c r="G11" s="203">
        <v>33</v>
      </c>
      <c r="H11" s="125">
        <v>136</v>
      </c>
      <c r="I11" s="127">
        <v>316</v>
      </c>
      <c r="J11" s="127">
        <v>11</v>
      </c>
      <c r="K11" s="196">
        <v>0</v>
      </c>
      <c r="L11" s="203">
        <v>463</v>
      </c>
      <c r="M11" s="125">
        <v>53</v>
      </c>
      <c r="N11" s="127">
        <v>155</v>
      </c>
      <c r="O11" s="127">
        <v>15</v>
      </c>
      <c r="P11" s="196">
        <v>0</v>
      </c>
      <c r="Q11" s="203">
        <v>223</v>
      </c>
      <c r="R11" s="203">
        <v>719</v>
      </c>
      <c r="S11" s="84"/>
    </row>
    <row r="12" spans="2:19" ht="20.100000000000001" customHeight="1" thickBot="1" x14ac:dyDescent="0.3">
      <c r="B12" s="247" t="s">
        <v>112</v>
      </c>
      <c r="C12" s="125">
        <v>20</v>
      </c>
      <c r="D12" s="127">
        <v>40</v>
      </c>
      <c r="E12" s="127">
        <v>0</v>
      </c>
      <c r="F12" s="196">
        <v>0</v>
      </c>
      <c r="G12" s="203">
        <v>60</v>
      </c>
      <c r="H12" s="125">
        <v>112</v>
      </c>
      <c r="I12" s="127">
        <v>311</v>
      </c>
      <c r="J12" s="127">
        <v>7</v>
      </c>
      <c r="K12" s="196">
        <v>1</v>
      </c>
      <c r="L12" s="203">
        <v>431</v>
      </c>
      <c r="M12" s="125">
        <v>69</v>
      </c>
      <c r="N12" s="127">
        <v>154</v>
      </c>
      <c r="O12" s="127">
        <v>9</v>
      </c>
      <c r="P12" s="196">
        <v>0</v>
      </c>
      <c r="Q12" s="203">
        <v>232</v>
      </c>
      <c r="R12" s="203">
        <v>723</v>
      </c>
      <c r="S12" s="84"/>
    </row>
    <row r="13" spans="2:19" ht="20.100000000000001" customHeight="1" thickTop="1" thickBot="1" x14ac:dyDescent="0.3">
      <c r="B13" s="241" t="s">
        <v>113</v>
      </c>
      <c r="C13" s="242">
        <v>60</v>
      </c>
      <c r="D13" s="244">
        <v>198</v>
      </c>
      <c r="E13" s="244">
        <v>0</v>
      </c>
      <c r="F13" s="257">
        <v>0</v>
      </c>
      <c r="G13" s="258">
        <v>258</v>
      </c>
      <c r="H13" s="242">
        <v>709</v>
      </c>
      <c r="I13" s="244">
        <v>1943</v>
      </c>
      <c r="J13" s="244">
        <v>65</v>
      </c>
      <c r="K13" s="257">
        <v>1</v>
      </c>
      <c r="L13" s="258">
        <v>2718</v>
      </c>
      <c r="M13" s="242">
        <v>381</v>
      </c>
      <c r="N13" s="244">
        <v>1068</v>
      </c>
      <c r="O13" s="244">
        <v>74</v>
      </c>
      <c r="P13" s="257">
        <v>0</v>
      </c>
      <c r="Q13" s="258">
        <v>1523</v>
      </c>
      <c r="R13" s="258">
        <v>4499</v>
      </c>
      <c r="S13" s="106"/>
    </row>
    <row r="14" spans="2:19" ht="20.100000000000001" customHeight="1" thickTop="1" x14ac:dyDescent="0.25">
      <c r="B14" s="247" t="s">
        <v>114</v>
      </c>
      <c r="C14" s="125">
        <v>4</v>
      </c>
      <c r="D14" s="127">
        <v>9</v>
      </c>
      <c r="E14" s="127">
        <v>0</v>
      </c>
      <c r="F14" s="196">
        <v>0</v>
      </c>
      <c r="G14" s="203">
        <v>13</v>
      </c>
      <c r="H14" s="125">
        <v>40</v>
      </c>
      <c r="I14" s="127">
        <v>127</v>
      </c>
      <c r="J14" s="127">
        <v>4</v>
      </c>
      <c r="K14" s="196">
        <v>0</v>
      </c>
      <c r="L14" s="203">
        <v>171</v>
      </c>
      <c r="M14" s="125">
        <v>21</v>
      </c>
      <c r="N14" s="127">
        <v>53</v>
      </c>
      <c r="O14" s="127">
        <v>3</v>
      </c>
      <c r="P14" s="196">
        <v>0</v>
      </c>
      <c r="Q14" s="203">
        <v>77</v>
      </c>
      <c r="R14" s="203">
        <v>261</v>
      </c>
      <c r="S14" s="84"/>
    </row>
    <row r="15" spans="2:19" ht="20.100000000000001" customHeight="1" x14ac:dyDescent="0.25">
      <c r="B15" s="247" t="s">
        <v>115</v>
      </c>
      <c r="C15" s="125">
        <v>7</v>
      </c>
      <c r="D15" s="127">
        <v>35</v>
      </c>
      <c r="E15" s="127">
        <v>0</v>
      </c>
      <c r="F15" s="196">
        <v>0</v>
      </c>
      <c r="G15" s="203">
        <v>42</v>
      </c>
      <c r="H15" s="125">
        <v>86</v>
      </c>
      <c r="I15" s="127">
        <v>386</v>
      </c>
      <c r="J15" s="127">
        <v>30</v>
      </c>
      <c r="K15" s="196">
        <v>1</v>
      </c>
      <c r="L15" s="203">
        <v>503</v>
      </c>
      <c r="M15" s="125">
        <v>50</v>
      </c>
      <c r="N15" s="127">
        <v>196</v>
      </c>
      <c r="O15" s="127">
        <v>19</v>
      </c>
      <c r="P15" s="196">
        <v>1</v>
      </c>
      <c r="Q15" s="203">
        <v>266</v>
      </c>
      <c r="R15" s="203">
        <v>811</v>
      </c>
      <c r="S15" s="84"/>
    </row>
    <row r="16" spans="2:19" ht="20.100000000000001" customHeight="1" x14ac:dyDescent="0.3">
      <c r="B16" s="247" t="s">
        <v>116</v>
      </c>
      <c r="C16" s="125">
        <v>10</v>
      </c>
      <c r="D16" s="127">
        <v>23</v>
      </c>
      <c r="E16" s="127">
        <v>0</v>
      </c>
      <c r="F16" s="196">
        <v>0</v>
      </c>
      <c r="G16" s="203">
        <v>33</v>
      </c>
      <c r="H16" s="125">
        <v>99</v>
      </c>
      <c r="I16" s="127">
        <v>367</v>
      </c>
      <c r="J16" s="127">
        <v>17</v>
      </c>
      <c r="K16" s="196">
        <v>2</v>
      </c>
      <c r="L16" s="203">
        <v>485</v>
      </c>
      <c r="M16" s="125">
        <v>60</v>
      </c>
      <c r="N16" s="127">
        <v>186</v>
      </c>
      <c r="O16" s="127">
        <v>17</v>
      </c>
      <c r="P16" s="196">
        <v>0</v>
      </c>
      <c r="Q16" s="203">
        <v>263</v>
      </c>
      <c r="R16" s="203">
        <v>781</v>
      </c>
      <c r="S16" s="84"/>
    </row>
    <row r="17" spans="2:19" ht="20.100000000000001" customHeight="1" x14ac:dyDescent="0.25">
      <c r="B17" s="247" t="s">
        <v>117</v>
      </c>
      <c r="C17" s="125">
        <v>1</v>
      </c>
      <c r="D17" s="127">
        <v>5</v>
      </c>
      <c r="E17" s="127">
        <v>0</v>
      </c>
      <c r="F17" s="196">
        <v>0</v>
      </c>
      <c r="G17" s="203">
        <v>6</v>
      </c>
      <c r="H17" s="125">
        <v>10</v>
      </c>
      <c r="I17" s="127">
        <v>60</v>
      </c>
      <c r="J17" s="127">
        <v>4</v>
      </c>
      <c r="K17" s="196">
        <v>1</v>
      </c>
      <c r="L17" s="203">
        <v>75</v>
      </c>
      <c r="M17" s="125">
        <v>7</v>
      </c>
      <c r="N17" s="127">
        <v>14</v>
      </c>
      <c r="O17" s="127">
        <v>2</v>
      </c>
      <c r="P17" s="196">
        <v>1</v>
      </c>
      <c r="Q17" s="203">
        <v>24</v>
      </c>
      <c r="R17" s="203">
        <v>105</v>
      </c>
      <c r="S17" s="84"/>
    </row>
    <row r="18" spans="2:19" ht="20.100000000000001" customHeight="1" thickBot="1" x14ac:dyDescent="0.3">
      <c r="B18" s="247" t="s">
        <v>118</v>
      </c>
      <c r="C18" s="125">
        <v>2</v>
      </c>
      <c r="D18" s="127">
        <v>21</v>
      </c>
      <c r="E18" s="127">
        <v>0</v>
      </c>
      <c r="F18" s="196">
        <v>0</v>
      </c>
      <c r="G18" s="203">
        <v>23</v>
      </c>
      <c r="H18" s="125">
        <v>53</v>
      </c>
      <c r="I18" s="127">
        <v>181</v>
      </c>
      <c r="J18" s="127">
        <v>10</v>
      </c>
      <c r="K18" s="196">
        <v>1</v>
      </c>
      <c r="L18" s="203">
        <v>245</v>
      </c>
      <c r="M18" s="125">
        <v>27</v>
      </c>
      <c r="N18" s="127">
        <v>83</v>
      </c>
      <c r="O18" s="127">
        <v>3</v>
      </c>
      <c r="P18" s="196">
        <v>0</v>
      </c>
      <c r="Q18" s="203">
        <v>113</v>
      </c>
      <c r="R18" s="203">
        <v>381</v>
      </c>
      <c r="S18" s="84"/>
    </row>
    <row r="19" spans="2:19" ht="20.100000000000001" customHeight="1" thickTop="1" thickBot="1" x14ac:dyDescent="0.3">
      <c r="B19" s="241" t="s">
        <v>119</v>
      </c>
      <c r="C19" s="242">
        <v>24</v>
      </c>
      <c r="D19" s="244">
        <v>93</v>
      </c>
      <c r="E19" s="244">
        <v>0</v>
      </c>
      <c r="F19" s="257">
        <v>0</v>
      </c>
      <c r="G19" s="258">
        <v>117</v>
      </c>
      <c r="H19" s="242">
        <v>288</v>
      </c>
      <c r="I19" s="244">
        <v>1121</v>
      </c>
      <c r="J19" s="244">
        <v>65</v>
      </c>
      <c r="K19" s="257">
        <v>5</v>
      </c>
      <c r="L19" s="258">
        <v>1479</v>
      </c>
      <c r="M19" s="242">
        <v>165</v>
      </c>
      <c r="N19" s="244">
        <v>532</v>
      </c>
      <c r="O19" s="244">
        <v>44</v>
      </c>
      <c r="P19" s="257">
        <v>2</v>
      </c>
      <c r="Q19" s="258">
        <v>743</v>
      </c>
      <c r="R19" s="258">
        <v>2339</v>
      </c>
      <c r="S19" s="106"/>
    </row>
    <row r="20" spans="2:19" ht="20.100000000000001" customHeight="1" thickTop="1" x14ac:dyDescent="0.25">
      <c r="B20" s="247" t="s">
        <v>120</v>
      </c>
      <c r="C20" s="125">
        <v>0</v>
      </c>
      <c r="D20" s="127">
        <v>0</v>
      </c>
      <c r="E20" s="127">
        <v>0</v>
      </c>
      <c r="F20" s="196">
        <v>0</v>
      </c>
      <c r="G20" s="203">
        <v>0</v>
      </c>
      <c r="H20" s="125">
        <v>3</v>
      </c>
      <c r="I20" s="127">
        <v>6</v>
      </c>
      <c r="J20" s="127">
        <v>1</v>
      </c>
      <c r="K20" s="196">
        <v>0</v>
      </c>
      <c r="L20" s="203">
        <v>10</v>
      </c>
      <c r="M20" s="125">
        <v>0</v>
      </c>
      <c r="N20" s="127">
        <v>4</v>
      </c>
      <c r="O20" s="127">
        <v>1</v>
      </c>
      <c r="P20" s="196">
        <v>0</v>
      </c>
      <c r="Q20" s="203">
        <v>5</v>
      </c>
      <c r="R20" s="203">
        <v>15</v>
      </c>
      <c r="S20" s="84"/>
    </row>
    <row r="21" spans="2:19" ht="20.100000000000001" customHeight="1" thickBot="1" x14ac:dyDescent="0.35">
      <c r="B21" s="247" t="s">
        <v>40</v>
      </c>
      <c r="C21" s="125">
        <v>59</v>
      </c>
      <c r="D21" s="127">
        <v>60</v>
      </c>
      <c r="E21" s="127">
        <v>0</v>
      </c>
      <c r="F21" s="196">
        <v>0</v>
      </c>
      <c r="G21" s="203">
        <v>119</v>
      </c>
      <c r="H21" s="125">
        <v>874</v>
      </c>
      <c r="I21" s="127">
        <v>1022</v>
      </c>
      <c r="J21" s="127">
        <v>38</v>
      </c>
      <c r="K21" s="196">
        <v>1</v>
      </c>
      <c r="L21" s="203">
        <v>1935</v>
      </c>
      <c r="M21" s="125">
        <v>420</v>
      </c>
      <c r="N21" s="127">
        <v>583</v>
      </c>
      <c r="O21" s="127">
        <v>63</v>
      </c>
      <c r="P21" s="196">
        <v>1</v>
      </c>
      <c r="Q21" s="203">
        <v>1067</v>
      </c>
      <c r="R21" s="203">
        <v>3121</v>
      </c>
      <c r="S21" s="84"/>
    </row>
    <row r="22" spans="2:19" ht="20.100000000000001" customHeight="1" thickTop="1" thickBot="1" x14ac:dyDescent="0.35">
      <c r="B22" s="259" t="s">
        <v>122</v>
      </c>
      <c r="C22" s="144">
        <v>155</v>
      </c>
      <c r="D22" s="146">
        <v>392</v>
      </c>
      <c r="E22" s="146">
        <v>1</v>
      </c>
      <c r="F22" s="198">
        <v>0</v>
      </c>
      <c r="G22" s="260">
        <v>548</v>
      </c>
      <c r="H22" s="144">
        <v>2119</v>
      </c>
      <c r="I22" s="146">
        <v>4750</v>
      </c>
      <c r="J22" s="146">
        <v>201</v>
      </c>
      <c r="K22" s="198">
        <v>8</v>
      </c>
      <c r="L22" s="260">
        <v>7078</v>
      </c>
      <c r="M22" s="144">
        <v>1109</v>
      </c>
      <c r="N22" s="146">
        <v>2505</v>
      </c>
      <c r="O22" s="146">
        <v>209</v>
      </c>
      <c r="P22" s="198">
        <v>3</v>
      </c>
      <c r="Q22" s="260">
        <v>3826</v>
      </c>
      <c r="R22" s="260">
        <v>11452</v>
      </c>
      <c r="S22" s="89"/>
    </row>
    <row r="23" spans="2:19" ht="15.6" thickTop="1" thickBot="1" x14ac:dyDescent="0.35">
      <c r="B23" s="253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</row>
    <row r="24" spans="2:19" ht="15" thickTop="1" x14ac:dyDescent="0.3">
      <c r="B24" s="180" t="s">
        <v>36</v>
      </c>
      <c r="C24" s="181"/>
      <c r="D24" s="139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</row>
    <row r="25" spans="2:19" ht="15" thickBot="1" x14ac:dyDescent="0.35">
      <c r="B25" s="182" t="s">
        <v>200</v>
      </c>
      <c r="C25" s="183"/>
      <c r="D25" s="140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</row>
    <row r="26" spans="2:19" ht="15" thickTop="1" x14ac:dyDescent="0.3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5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27"/>
  <sheetViews>
    <sheetView topLeftCell="N13" zoomScaleNormal="100" workbookViewId="0">
      <selection activeCell="C7" sqref="C7:R22"/>
    </sheetView>
  </sheetViews>
  <sheetFormatPr defaultColWidth="9.109375" defaultRowHeight="14.4" x14ac:dyDescent="0.3"/>
  <cols>
    <col min="1" max="1" width="2.6640625" style="81" customWidth="1"/>
    <col min="2" max="2" width="30.6640625" style="81" customWidth="1"/>
    <col min="3" max="18" width="13.6640625" style="81" customWidth="1"/>
    <col min="19" max="16384" width="9.109375" style="81"/>
  </cols>
  <sheetData>
    <row r="1" spans="2:18" ht="15.75" thickBot="1" x14ac:dyDescent="0.3"/>
    <row r="2" spans="2:18" ht="24.9" customHeight="1" thickTop="1" thickBot="1" x14ac:dyDescent="0.35">
      <c r="B2" s="310" t="s">
        <v>298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2"/>
    </row>
    <row r="3" spans="2:18" ht="24.9" customHeight="1" thickTop="1" thickBot="1" x14ac:dyDescent="0.35">
      <c r="B3" s="313" t="s">
        <v>106</v>
      </c>
      <c r="C3" s="317" t="s">
        <v>41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34" t="s">
        <v>32</v>
      </c>
    </row>
    <row r="4" spans="2:18" ht="24.9" customHeight="1" thickTop="1" thickBot="1" x14ac:dyDescent="0.35">
      <c r="B4" s="315"/>
      <c r="C4" s="339" t="s">
        <v>42</v>
      </c>
      <c r="D4" s="317"/>
      <c r="E4" s="317"/>
      <c r="F4" s="317"/>
      <c r="G4" s="318"/>
      <c r="H4" s="339" t="s">
        <v>43</v>
      </c>
      <c r="I4" s="317"/>
      <c r="J4" s="317"/>
      <c r="K4" s="317"/>
      <c r="L4" s="318"/>
      <c r="M4" s="339" t="s">
        <v>44</v>
      </c>
      <c r="N4" s="317"/>
      <c r="O4" s="317"/>
      <c r="P4" s="317"/>
      <c r="Q4" s="318"/>
      <c r="R4" s="335"/>
    </row>
    <row r="5" spans="2:18" ht="24.9" customHeight="1" thickTop="1" thickBot="1" x14ac:dyDescent="0.35">
      <c r="B5" s="315"/>
      <c r="C5" s="339" t="s">
        <v>33</v>
      </c>
      <c r="D5" s="317"/>
      <c r="E5" s="317"/>
      <c r="F5" s="318"/>
      <c r="G5" s="313" t="s">
        <v>32</v>
      </c>
      <c r="H5" s="339" t="s">
        <v>33</v>
      </c>
      <c r="I5" s="317"/>
      <c r="J5" s="317"/>
      <c r="K5" s="318"/>
      <c r="L5" s="313" t="s">
        <v>32</v>
      </c>
      <c r="M5" s="339" t="s">
        <v>33</v>
      </c>
      <c r="N5" s="317"/>
      <c r="O5" s="317"/>
      <c r="P5" s="318"/>
      <c r="Q5" s="314" t="s">
        <v>32</v>
      </c>
      <c r="R5" s="335"/>
    </row>
    <row r="6" spans="2:18" ht="24.9" customHeight="1" thickTop="1" thickBot="1" x14ac:dyDescent="0.35">
      <c r="B6" s="316"/>
      <c r="C6" s="172" t="s">
        <v>34</v>
      </c>
      <c r="D6" s="174" t="s">
        <v>201</v>
      </c>
      <c r="E6" s="174" t="s">
        <v>202</v>
      </c>
      <c r="F6" s="138" t="s">
        <v>35</v>
      </c>
      <c r="G6" s="316"/>
      <c r="H6" s="172" t="s">
        <v>34</v>
      </c>
      <c r="I6" s="174" t="s">
        <v>201</v>
      </c>
      <c r="J6" s="174" t="s">
        <v>202</v>
      </c>
      <c r="K6" s="138" t="s">
        <v>35</v>
      </c>
      <c r="L6" s="316"/>
      <c r="M6" s="172" t="s">
        <v>34</v>
      </c>
      <c r="N6" s="174" t="s">
        <v>201</v>
      </c>
      <c r="O6" s="174" t="s">
        <v>202</v>
      </c>
      <c r="P6" s="138" t="s">
        <v>35</v>
      </c>
      <c r="Q6" s="316"/>
      <c r="R6" s="336"/>
    </row>
    <row r="7" spans="2:18" ht="20.100000000000001" customHeight="1" thickTop="1" thickBot="1" x14ac:dyDescent="0.3">
      <c r="B7" s="241" t="s">
        <v>107</v>
      </c>
      <c r="C7" s="261">
        <v>7.7419354838709681E-2</v>
      </c>
      <c r="D7" s="261">
        <v>0.10459183673469388</v>
      </c>
      <c r="E7" s="261">
        <v>1</v>
      </c>
      <c r="F7" s="261">
        <v>0</v>
      </c>
      <c r="G7" s="261">
        <v>9.8540145985401464E-2</v>
      </c>
      <c r="H7" s="261">
        <v>0.11562057574327513</v>
      </c>
      <c r="I7" s="261">
        <v>0.13852631578947369</v>
      </c>
      <c r="J7" s="261">
        <v>0.15920398009950248</v>
      </c>
      <c r="K7" s="261">
        <v>0.125</v>
      </c>
      <c r="L7" s="261">
        <v>0.13224074597343882</v>
      </c>
      <c r="M7" s="261">
        <v>0.12894499549143373</v>
      </c>
      <c r="N7" s="261">
        <v>0.12694610778443113</v>
      </c>
      <c r="O7" s="261">
        <v>0.12918660287081341</v>
      </c>
      <c r="P7" s="261">
        <v>0</v>
      </c>
      <c r="Q7" s="261">
        <v>0.12754835337166753</v>
      </c>
      <c r="R7" s="261">
        <v>0.12906042612644081</v>
      </c>
    </row>
    <row r="8" spans="2:18" ht="20.100000000000001" customHeight="1" thickTop="1" x14ac:dyDescent="0.25">
      <c r="B8" s="247" t="s">
        <v>108</v>
      </c>
      <c r="C8" s="262">
        <v>0.12903225806451613</v>
      </c>
      <c r="D8" s="262">
        <v>0.13775510204081631</v>
      </c>
      <c r="E8" s="262">
        <v>0</v>
      </c>
      <c r="F8" s="262">
        <v>0</v>
      </c>
      <c r="G8" s="262">
        <v>0.13503649635036497</v>
      </c>
      <c r="H8" s="262">
        <v>9.6271826333176033E-2</v>
      </c>
      <c r="I8" s="262">
        <v>0.13494736842105262</v>
      </c>
      <c r="J8" s="262">
        <v>9.950248756218906E-2</v>
      </c>
      <c r="K8" s="262">
        <v>0</v>
      </c>
      <c r="L8" s="262">
        <v>0.12220966374682114</v>
      </c>
      <c r="M8" s="262">
        <v>9.7385031559963933E-2</v>
      </c>
      <c r="N8" s="262">
        <v>0.13493013972055889</v>
      </c>
      <c r="O8" s="262">
        <v>8.6124401913875603E-2</v>
      </c>
      <c r="P8" s="262">
        <v>0</v>
      </c>
      <c r="Q8" s="262">
        <v>0.12127548353371667</v>
      </c>
      <c r="R8" s="262">
        <v>0.12251135172895564</v>
      </c>
    </row>
    <row r="9" spans="2:18" ht="20.100000000000001" customHeight="1" x14ac:dyDescent="0.25">
      <c r="B9" s="247" t="s">
        <v>109</v>
      </c>
      <c r="C9" s="262">
        <v>2.5806451612903226E-2</v>
      </c>
      <c r="D9" s="262">
        <v>4.0816326530612242E-2</v>
      </c>
      <c r="E9" s="262">
        <v>0</v>
      </c>
      <c r="F9" s="262">
        <v>0</v>
      </c>
      <c r="G9" s="262">
        <v>3.6496350364963501E-2</v>
      </c>
      <c r="H9" s="262">
        <v>2.9731005191127889E-2</v>
      </c>
      <c r="I9" s="262">
        <v>3.7684210526315792E-2</v>
      </c>
      <c r="J9" s="262">
        <v>2.4875621890547265E-2</v>
      </c>
      <c r="K9" s="262">
        <v>0</v>
      </c>
      <c r="L9" s="262">
        <v>3.4896863520768581E-2</v>
      </c>
      <c r="M9" s="262">
        <v>4.3282236248872862E-2</v>
      </c>
      <c r="N9" s="262">
        <v>5.588822355289421E-2</v>
      </c>
      <c r="O9" s="262">
        <v>3.8277511961722487E-2</v>
      </c>
      <c r="P9" s="262">
        <v>0</v>
      </c>
      <c r="Q9" s="262">
        <v>5.1228437009932043E-2</v>
      </c>
      <c r="R9" s="262">
        <v>4.0429619280475025E-2</v>
      </c>
    </row>
    <row r="10" spans="2:18" ht="20.100000000000001" customHeight="1" x14ac:dyDescent="0.25">
      <c r="B10" s="247" t="s">
        <v>110</v>
      </c>
      <c r="C10" s="262">
        <v>5.8064516129032261E-2</v>
      </c>
      <c r="D10" s="262">
        <v>0.15816326530612246</v>
      </c>
      <c r="E10" s="262">
        <v>0</v>
      </c>
      <c r="F10" s="262">
        <v>0</v>
      </c>
      <c r="G10" s="262">
        <v>0.12956204379562045</v>
      </c>
      <c r="H10" s="262">
        <v>9.1552619159981127E-2</v>
      </c>
      <c r="I10" s="262">
        <v>0.10442105263157894</v>
      </c>
      <c r="J10" s="262">
        <v>0.10945273631840796</v>
      </c>
      <c r="K10" s="262">
        <v>0</v>
      </c>
      <c r="L10" s="262">
        <v>0.10059338796270133</v>
      </c>
      <c r="M10" s="262">
        <v>9.2876465284039672E-2</v>
      </c>
      <c r="N10" s="262">
        <v>0.1121756487025948</v>
      </c>
      <c r="O10" s="262">
        <v>0.11483253588516747</v>
      </c>
      <c r="P10" s="262">
        <v>0</v>
      </c>
      <c r="Q10" s="262">
        <v>0.10663878724516467</v>
      </c>
      <c r="R10" s="262">
        <v>0.10399930143206426</v>
      </c>
    </row>
    <row r="11" spans="2:18" ht="20.100000000000001" customHeight="1" x14ac:dyDescent="0.25">
      <c r="B11" s="247" t="s">
        <v>111</v>
      </c>
      <c r="C11" s="262">
        <v>4.5161290322580643E-2</v>
      </c>
      <c r="D11" s="262">
        <v>6.6326530612244902E-2</v>
      </c>
      <c r="E11" s="262">
        <v>0</v>
      </c>
      <c r="F11" s="262">
        <v>0</v>
      </c>
      <c r="G11" s="262">
        <v>6.0218978102189784E-2</v>
      </c>
      <c r="H11" s="262">
        <v>6.4181217555450684E-2</v>
      </c>
      <c r="I11" s="262">
        <v>6.6526315789473683E-2</v>
      </c>
      <c r="J11" s="262">
        <v>5.4726368159203981E-2</v>
      </c>
      <c r="K11" s="262">
        <v>0</v>
      </c>
      <c r="L11" s="262">
        <v>6.5413958745408313E-2</v>
      </c>
      <c r="M11" s="262">
        <v>4.7790802524797116E-2</v>
      </c>
      <c r="N11" s="262">
        <v>6.1876247504990017E-2</v>
      </c>
      <c r="O11" s="262">
        <v>7.1770334928229665E-2</v>
      </c>
      <c r="P11" s="262">
        <v>0</v>
      </c>
      <c r="Q11" s="262">
        <v>5.8285415577626766E-2</v>
      </c>
      <c r="R11" s="262">
        <v>6.2783793223891021E-2</v>
      </c>
    </row>
    <row r="12" spans="2:18" ht="20.100000000000001" customHeight="1" thickBot="1" x14ac:dyDescent="0.3">
      <c r="B12" s="247" t="s">
        <v>112</v>
      </c>
      <c r="C12" s="262">
        <v>0.12903225806451613</v>
      </c>
      <c r="D12" s="262">
        <v>0.10204081632653061</v>
      </c>
      <c r="E12" s="262">
        <v>0</v>
      </c>
      <c r="F12" s="262">
        <v>0</v>
      </c>
      <c r="G12" s="262">
        <v>0.10948905109489052</v>
      </c>
      <c r="H12" s="262">
        <v>5.2855120339782916E-2</v>
      </c>
      <c r="I12" s="262">
        <v>6.5473684210526309E-2</v>
      </c>
      <c r="J12" s="262">
        <v>3.482587064676617E-2</v>
      </c>
      <c r="K12" s="262">
        <v>0.125</v>
      </c>
      <c r="L12" s="262">
        <v>6.0892907601017239E-2</v>
      </c>
      <c r="M12" s="262">
        <v>6.2218214607754736E-2</v>
      </c>
      <c r="N12" s="262">
        <v>6.1477045908183633E-2</v>
      </c>
      <c r="O12" s="262">
        <v>4.3062200956937802E-2</v>
      </c>
      <c r="P12" s="262">
        <v>0</v>
      </c>
      <c r="Q12" s="262">
        <v>6.0637741766858336E-2</v>
      </c>
      <c r="R12" s="262">
        <v>6.3133077191756898E-2</v>
      </c>
    </row>
    <row r="13" spans="2:18" ht="20.100000000000001" customHeight="1" thickTop="1" thickBot="1" x14ac:dyDescent="0.3">
      <c r="B13" s="241" t="s">
        <v>113</v>
      </c>
      <c r="C13" s="261">
        <v>0.38709677419354838</v>
      </c>
      <c r="D13" s="261">
        <v>0.50510204081632648</v>
      </c>
      <c r="E13" s="261">
        <v>0</v>
      </c>
      <c r="F13" s="261">
        <v>0</v>
      </c>
      <c r="G13" s="261">
        <v>0.47080291970802918</v>
      </c>
      <c r="H13" s="261">
        <v>0.33459178857951866</v>
      </c>
      <c r="I13" s="261">
        <v>0.40905263157894739</v>
      </c>
      <c r="J13" s="261">
        <v>0.32338308457711445</v>
      </c>
      <c r="K13" s="261">
        <v>0.125</v>
      </c>
      <c r="L13" s="261">
        <v>0.38400678157671658</v>
      </c>
      <c r="M13" s="261">
        <v>0.3435527502254283</v>
      </c>
      <c r="N13" s="261">
        <v>0.42634730538922155</v>
      </c>
      <c r="O13" s="261">
        <v>0.35406698564593303</v>
      </c>
      <c r="P13" s="261">
        <v>0</v>
      </c>
      <c r="Q13" s="261">
        <v>0.3980658651332985</v>
      </c>
      <c r="R13" s="261">
        <v>0.39285714285714285</v>
      </c>
    </row>
    <row r="14" spans="2:18" ht="20.100000000000001" customHeight="1" thickTop="1" x14ac:dyDescent="0.25">
      <c r="B14" s="247" t="s">
        <v>114</v>
      </c>
      <c r="C14" s="262">
        <v>2.5806451612903226E-2</v>
      </c>
      <c r="D14" s="262">
        <v>2.2959183673469389E-2</v>
      </c>
      <c r="E14" s="262">
        <v>0</v>
      </c>
      <c r="F14" s="262">
        <v>0</v>
      </c>
      <c r="G14" s="262">
        <v>2.3722627737226276E-2</v>
      </c>
      <c r="H14" s="262">
        <v>1.8876828692779613E-2</v>
      </c>
      <c r="I14" s="262">
        <v>2.673684210526316E-2</v>
      </c>
      <c r="J14" s="262">
        <v>1.9900497512437811E-2</v>
      </c>
      <c r="K14" s="262">
        <v>0</v>
      </c>
      <c r="L14" s="262">
        <v>2.4159367052839786E-2</v>
      </c>
      <c r="M14" s="262">
        <v>1.8935978358881875E-2</v>
      </c>
      <c r="N14" s="262">
        <v>2.1157684630738523E-2</v>
      </c>
      <c r="O14" s="262">
        <v>1.4354066985645933E-2</v>
      </c>
      <c r="P14" s="262">
        <v>0</v>
      </c>
      <c r="Q14" s="262">
        <v>2.0125457396759017E-2</v>
      </c>
      <c r="R14" s="262">
        <v>2.2790778903248342E-2</v>
      </c>
    </row>
    <row r="15" spans="2:18" ht="20.100000000000001" customHeight="1" x14ac:dyDescent="0.25">
      <c r="B15" s="247" t="s">
        <v>115</v>
      </c>
      <c r="C15" s="262">
        <v>4.5161290322580643E-2</v>
      </c>
      <c r="D15" s="262">
        <v>8.9285714285714288E-2</v>
      </c>
      <c r="E15" s="262">
        <v>0</v>
      </c>
      <c r="F15" s="262">
        <v>0</v>
      </c>
      <c r="G15" s="262">
        <v>7.6642335766423361E-2</v>
      </c>
      <c r="H15" s="262">
        <v>4.0585181689476169E-2</v>
      </c>
      <c r="I15" s="262">
        <v>8.1263157894736843E-2</v>
      </c>
      <c r="J15" s="262">
        <v>0.14925373134328357</v>
      </c>
      <c r="K15" s="262">
        <v>0.125</v>
      </c>
      <c r="L15" s="262">
        <v>7.1065272675897143E-2</v>
      </c>
      <c r="M15" s="262">
        <v>4.5085662759242563E-2</v>
      </c>
      <c r="N15" s="262">
        <v>7.8243512974051896E-2</v>
      </c>
      <c r="O15" s="262">
        <v>9.0909090909090912E-2</v>
      </c>
      <c r="P15" s="262">
        <v>0.33333333333333331</v>
      </c>
      <c r="Q15" s="262">
        <v>6.9524307370622054E-2</v>
      </c>
      <c r="R15" s="262">
        <v>7.0817324484806141E-2</v>
      </c>
    </row>
    <row r="16" spans="2:18" ht="20.100000000000001" customHeight="1" x14ac:dyDescent="0.3">
      <c r="B16" s="247" t="s">
        <v>116</v>
      </c>
      <c r="C16" s="262">
        <v>6.4516129032258063E-2</v>
      </c>
      <c r="D16" s="262">
        <v>5.8673469387755105E-2</v>
      </c>
      <c r="E16" s="262">
        <v>0</v>
      </c>
      <c r="F16" s="262">
        <v>0</v>
      </c>
      <c r="G16" s="262">
        <v>6.0218978102189784E-2</v>
      </c>
      <c r="H16" s="262">
        <v>4.6720151014629542E-2</v>
      </c>
      <c r="I16" s="262">
        <v>7.7263157894736839E-2</v>
      </c>
      <c r="J16" s="262">
        <v>8.45771144278607E-2</v>
      </c>
      <c r="K16" s="262">
        <v>0.25</v>
      </c>
      <c r="L16" s="262">
        <v>6.8522181407177168E-2</v>
      </c>
      <c r="M16" s="262">
        <v>5.4102795311091072E-2</v>
      </c>
      <c r="N16" s="262">
        <v>7.4251497005988029E-2</v>
      </c>
      <c r="O16" s="262">
        <v>8.1339712918660281E-2</v>
      </c>
      <c r="P16" s="262">
        <v>0</v>
      </c>
      <c r="Q16" s="262">
        <v>6.87401986408782E-2</v>
      </c>
      <c r="R16" s="262">
        <v>6.819769472581208E-2</v>
      </c>
    </row>
    <row r="17" spans="2:18" ht="20.100000000000001" customHeight="1" x14ac:dyDescent="0.25">
      <c r="B17" s="247" t="s">
        <v>117</v>
      </c>
      <c r="C17" s="262">
        <v>6.4516129032258064E-3</v>
      </c>
      <c r="D17" s="262">
        <v>1.2755102040816327E-2</v>
      </c>
      <c r="E17" s="262">
        <v>0</v>
      </c>
      <c r="F17" s="262">
        <v>0</v>
      </c>
      <c r="G17" s="262">
        <v>1.0948905109489052E-2</v>
      </c>
      <c r="H17" s="262">
        <v>4.7192071731949033E-3</v>
      </c>
      <c r="I17" s="262">
        <v>1.2631578947368421E-2</v>
      </c>
      <c r="J17" s="262">
        <v>1.9900497512437811E-2</v>
      </c>
      <c r="K17" s="262">
        <v>0.125</v>
      </c>
      <c r="L17" s="262">
        <v>1.0596213619666572E-2</v>
      </c>
      <c r="M17" s="262">
        <v>6.3119927862939585E-3</v>
      </c>
      <c r="N17" s="262">
        <v>5.5888223552894214E-3</v>
      </c>
      <c r="O17" s="262">
        <v>9.5693779904306216E-3</v>
      </c>
      <c r="P17" s="262">
        <v>0.33333333333333331</v>
      </c>
      <c r="Q17" s="262">
        <v>6.2728698379508627E-3</v>
      </c>
      <c r="R17" s="262">
        <v>9.1687041564792182E-3</v>
      </c>
    </row>
    <row r="18" spans="2:18" ht="20.100000000000001" customHeight="1" thickBot="1" x14ac:dyDescent="0.3">
      <c r="B18" s="247" t="s">
        <v>118</v>
      </c>
      <c r="C18" s="262">
        <v>1.2903225806451613E-2</v>
      </c>
      <c r="D18" s="262">
        <v>5.3571428571428568E-2</v>
      </c>
      <c r="E18" s="262">
        <v>0</v>
      </c>
      <c r="F18" s="262">
        <v>0</v>
      </c>
      <c r="G18" s="262">
        <v>4.1970802919708027E-2</v>
      </c>
      <c r="H18" s="262">
        <v>2.5011798017932987E-2</v>
      </c>
      <c r="I18" s="262">
        <v>3.8105263157894739E-2</v>
      </c>
      <c r="J18" s="262">
        <v>4.975124378109453E-2</v>
      </c>
      <c r="K18" s="262">
        <v>0.125</v>
      </c>
      <c r="L18" s="262">
        <v>3.4614297824244133E-2</v>
      </c>
      <c r="M18" s="262">
        <v>2.4346257889990983E-2</v>
      </c>
      <c r="N18" s="262">
        <v>3.3133732534930141E-2</v>
      </c>
      <c r="O18" s="262">
        <v>1.4354066985645933E-2</v>
      </c>
      <c r="P18" s="262">
        <v>0</v>
      </c>
      <c r="Q18" s="262">
        <v>2.953476215368531E-2</v>
      </c>
      <c r="R18" s="262">
        <v>3.326929793922459E-2</v>
      </c>
    </row>
    <row r="19" spans="2:18" ht="20.100000000000001" customHeight="1" thickTop="1" thickBot="1" x14ac:dyDescent="0.3">
      <c r="B19" s="241" t="s">
        <v>119</v>
      </c>
      <c r="C19" s="261">
        <v>0.15483870967741936</v>
      </c>
      <c r="D19" s="261">
        <v>0.23724489795918369</v>
      </c>
      <c r="E19" s="261">
        <v>0</v>
      </c>
      <c r="F19" s="261">
        <v>0</v>
      </c>
      <c r="G19" s="261">
        <v>0.21350364963503649</v>
      </c>
      <c r="H19" s="261">
        <v>0.13591316658801322</v>
      </c>
      <c r="I19" s="261">
        <v>0.23599999999999999</v>
      </c>
      <c r="J19" s="261">
        <v>0.32338308457711445</v>
      </c>
      <c r="K19" s="261">
        <v>0.625</v>
      </c>
      <c r="L19" s="261">
        <v>0.20895733257982482</v>
      </c>
      <c r="M19" s="261">
        <v>0.14878268710550044</v>
      </c>
      <c r="N19" s="261">
        <v>0.21237524950099801</v>
      </c>
      <c r="O19" s="261">
        <v>0.21052631578947367</v>
      </c>
      <c r="P19" s="261">
        <v>0.66666666666666663</v>
      </c>
      <c r="Q19" s="261">
        <v>0.19419759539989545</v>
      </c>
      <c r="R19" s="261">
        <v>0.20424380020957039</v>
      </c>
    </row>
    <row r="20" spans="2:18" ht="20.100000000000001" customHeight="1" thickTop="1" x14ac:dyDescent="0.25">
      <c r="B20" s="247" t="s">
        <v>120</v>
      </c>
      <c r="C20" s="262">
        <v>0</v>
      </c>
      <c r="D20" s="262">
        <v>0</v>
      </c>
      <c r="E20" s="262">
        <v>0</v>
      </c>
      <c r="F20" s="262">
        <v>0</v>
      </c>
      <c r="G20" s="262">
        <v>0</v>
      </c>
      <c r="H20" s="262">
        <v>1.4157621519584711E-3</v>
      </c>
      <c r="I20" s="262">
        <v>1.2631578947368421E-3</v>
      </c>
      <c r="J20" s="262">
        <v>4.9751243781094526E-3</v>
      </c>
      <c r="K20" s="262">
        <v>0</v>
      </c>
      <c r="L20" s="262">
        <v>1.4128284826222096E-3</v>
      </c>
      <c r="M20" s="262">
        <v>0</v>
      </c>
      <c r="N20" s="262">
        <v>1.5968063872255488E-3</v>
      </c>
      <c r="O20" s="262">
        <v>4.7846889952153108E-3</v>
      </c>
      <c r="P20" s="262">
        <v>0</v>
      </c>
      <c r="Q20" s="262">
        <v>1.3068478829064297E-3</v>
      </c>
      <c r="R20" s="262">
        <v>1.309814879497031E-3</v>
      </c>
    </row>
    <row r="21" spans="2:18" ht="20.100000000000001" customHeight="1" thickBot="1" x14ac:dyDescent="0.35">
      <c r="B21" s="247" t="s">
        <v>40</v>
      </c>
      <c r="C21" s="262">
        <v>0.38064516129032255</v>
      </c>
      <c r="D21" s="262">
        <v>0.15306122448979592</v>
      </c>
      <c r="E21" s="262">
        <v>0</v>
      </c>
      <c r="F21" s="262">
        <v>0</v>
      </c>
      <c r="G21" s="262">
        <v>0.21715328467153286</v>
      </c>
      <c r="H21" s="262">
        <v>0.41245870693723452</v>
      </c>
      <c r="I21" s="262">
        <v>0.2151578947368421</v>
      </c>
      <c r="J21" s="262">
        <v>0.1890547263681592</v>
      </c>
      <c r="K21" s="262">
        <v>0.125</v>
      </c>
      <c r="L21" s="262">
        <v>0.27338231138739755</v>
      </c>
      <c r="M21" s="262">
        <v>0.3787195671776375</v>
      </c>
      <c r="N21" s="262">
        <v>0.23273453093812374</v>
      </c>
      <c r="O21" s="262">
        <v>0.30143540669856461</v>
      </c>
      <c r="P21" s="262">
        <v>0.33333333333333331</v>
      </c>
      <c r="Q21" s="262">
        <v>0.2788813382122321</v>
      </c>
      <c r="R21" s="262">
        <v>0.27252881592734896</v>
      </c>
    </row>
    <row r="22" spans="2:18" ht="20.100000000000001" customHeight="1" thickTop="1" thickBot="1" x14ac:dyDescent="0.35">
      <c r="B22" s="259" t="s">
        <v>32</v>
      </c>
      <c r="C22" s="168">
        <v>1</v>
      </c>
      <c r="D22" s="169">
        <v>1</v>
      </c>
      <c r="E22" s="169">
        <v>1</v>
      </c>
      <c r="F22" s="170">
        <v>0</v>
      </c>
      <c r="G22" s="171">
        <v>0.99999999999999989</v>
      </c>
      <c r="H22" s="168">
        <v>1</v>
      </c>
      <c r="I22" s="169">
        <v>1</v>
      </c>
      <c r="J22" s="169">
        <v>1</v>
      </c>
      <c r="K22" s="170">
        <v>1</v>
      </c>
      <c r="L22" s="171">
        <v>1</v>
      </c>
      <c r="M22" s="168">
        <v>1</v>
      </c>
      <c r="N22" s="169">
        <v>1</v>
      </c>
      <c r="O22" s="169">
        <v>1</v>
      </c>
      <c r="P22" s="170">
        <v>1</v>
      </c>
      <c r="Q22" s="171">
        <v>1</v>
      </c>
      <c r="R22" s="171">
        <v>1</v>
      </c>
    </row>
    <row r="23" spans="2:18" ht="15.6" thickTop="1" thickBot="1" x14ac:dyDescent="0.35">
      <c r="B23" s="253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</row>
    <row r="24" spans="2:18" ht="15" thickTop="1" x14ac:dyDescent="0.3">
      <c r="B24" s="180" t="s">
        <v>36</v>
      </c>
      <c r="C24" s="181"/>
      <c r="D24" s="139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107"/>
    </row>
    <row r="25" spans="2:18" ht="15" thickBot="1" x14ac:dyDescent="0.35">
      <c r="B25" s="182" t="s">
        <v>200</v>
      </c>
      <c r="C25" s="183"/>
      <c r="D25" s="140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</row>
    <row r="26" spans="2:18" ht="15" thickTop="1" x14ac:dyDescent="0.3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</row>
    <row r="27" spans="2:18" x14ac:dyDescent="0.3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24"/>
  <sheetViews>
    <sheetView topLeftCell="N14" zoomScaleNormal="100" workbookViewId="0">
      <selection activeCell="C6" sqref="C6:P21"/>
    </sheetView>
  </sheetViews>
  <sheetFormatPr defaultColWidth="9.109375" defaultRowHeight="14.4" x14ac:dyDescent="0.3"/>
  <cols>
    <col min="1" max="1" width="2.6640625" style="81" customWidth="1"/>
    <col min="2" max="2" width="30.44140625" style="81" customWidth="1"/>
    <col min="3" max="16" width="13.6640625" style="81" customWidth="1"/>
    <col min="17" max="19" width="15.33203125" style="81" customWidth="1"/>
    <col min="20" max="16384" width="9.109375" style="81"/>
  </cols>
  <sheetData>
    <row r="1" spans="2:17" ht="15.75" thickBot="1" x14ac:dyDescent="0.3"/>
    <row r="2" spans="2:17" ht="25.35" customHeight="1" thickTop="1" thickBot="1" x14ac:dyDescent="0.35">
      <c r="B2" s="310" t="s">
        <v>299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2"/>
    </row>
    <row r="3" spans="2:17" ht="25.35" customHeight="1" thickTop="1" thickBot="1" x14ac:dyDescent="0.35">
      <c r="B3" s="313" t="s">
        <v>106</v>
      </c>
      <c r="C3" s="317" t="s">
        <v>204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8"/>
    </row>
    <row r="4" spans="2:17" ht="25.35" customHeight="1" thickTop="1" thickBot="1" x14ac:dyDescent="0.35">
      <c r="B4" s="315"/>
      <c r="C4" s="339" t="s">
        <v>205</v>
      </c>
      <c r="D4" s="340"/>
      <c r="E4" s="341" t="s">
        <v>206</v>
      </c>
      <c r="F4" s="340"/>
      <c r="G4" s="341" t="s">
        <v>207</v>
      </c>
      <c r="H4" s="340"/>
      <c r="I4" s="341" t="s">
        <v>208</v>
      </c>
      <c r="J4" s="340"/>
      <c r="K4" s="341" t="s">
        <v>209</v>
      </c>
      <c r="L4" s="340"/>
      <c r="M4" s="317" t="s">
        <v>210</v>
      </c>
      <c r="N4" s="317"/>
      <c r="O4" s="382" t="s">
        <v>32</v>
      </c>
      <c r="P4" s="383"/>
    </row>
    <row r="5" spans="2:17" ht="25.35" customHeight="1" thickTop="1" thickBot="1" x14ac:dyDescent="0.35">
      <c r="B5" s="316"/>
      <c r="C5" s="172" t="s">
        <v>5</v>
      </c>
      <c r="D5" s="192" t="s">
        <v>6</v>
      </c>
      <c r="E5" s="174" t="s">
        <v>5</v>
      </c>
      <c r="F5" s="192" t="s">
        <v>6</v>
      </c>
      <c r="G5" s="174" t="s">
        <v>5</v>
      </c>
      <c r="H5" s="192" t="s">
        <v>6</v>
      </c>
      <c r="I5" s="174" t="s">
        <v>5</v>
      </c>
      <c r="J5" s="192" t="s">
        <v>6</v>
      </c>
      <c r="K5" s="174" t="s">
        <v>5</v>
      </c>
      <c r="L5" s="192" t="s">
        <v>6</v>
      </c>
      <c r="M5" s="174" t="s">
        <v>5</v>
      </c>
      <c r="N5" s="193" t="s">
        <v>6</v>
      </c>
      <c r="O5" s="172" t="s">
        <v>5</v>
      </c>
      <c r="P5" s="194" t="s">
        <v>6</v>
      </c>
    </row>
    <row r="6" spans="2:17" ht="20.100000000000001" customHeight="1" thickTop="1" thickBot="1" x14ac:dyDescent="0.3">
      <c r="B6" s="241" t="s">
        <v>107</v>
      </c>
      <c r="C6" s="242">
        <v>44</v>
      </c>
      <c r="D6" s="243">
        <v>0.11859838274932614</v>
      </c>
      <c r="E6" s="244">
        <v>728</v>
      </c>
      <c r="F6" s="243">
        <v>0.11741935483870967</v>
      </c>
      <c r="G6" s="244">
        <v>127</v>
      </c>
      <c r="H6" s="243">
        <v>0.12176414189837009</v>
      </c>
      <c r="I6" s="244">
        <v>485</v>
      </c>
      <c r="J6" s="243">
        <v>0.17739575713240674</v>
      </c>
      <c r="K6" s="244">
        <v>7</v>
      </c>
      <c r="L6" s="243">
        <v>0.15555555555555556</v>
      </c>
      <c r="M6" s="244">
        <v>87</v>
      </c>
      <c r="N6" s="245">
        <v>8.2152974504249299E-2</v>
      </c>
      <c r="O6" s="242">
        <v>1478</v>
      </c>
      <c r="P6" s="254">
        <v>0.12906042612644081</v>
      </c>
      <c r="Q6" s="84"/>
    </row>
    <row r="7" spans="2:17" ht="20.100000000000001" customHeight="1" thickTop="1" x14ac:dyDescent="0.25">
      <c r="B7" s="247" t="s">
        <v>108</v>
      </c>
      <c r="C7" s="125">
        <v>63</v>
      </c>
      <c r="D7" s="131">
        <v>0.16981132075471697</v>
      </c>
      <c r="E7" s="127">
        <v>577</v>
      </c>
      <c r="F7" s="131">
        <v>9.3064516129032257E-2</v>
      </c>
      <c r="G7" s="127">
        <v>227</v>
      </c>
      <c r="H7" s="131">
        <v>0.21764141898370087</v>
      </c>
      <c r="I7" s="127">
        <v>432</v>
      </c>
      <c r="J7" s="131">
        <v>0.15801024140453548</v>
      </c>
      <c r="K7" s="263">
        <v>5</v>
      </c>
      <c r="L7" s="131">
        <v>0.1111111111111111</v>
      </c>
      <c r="M7" s="127">
        <v>99</v>
      </c>
      <c r="N7" s="128">
        <v>9.3484419263456089E-2</v>
      </c>
      <c r="O7" s="125">
        <v>1403</v>
      </c>
      <c r="P7" s="132">
        <v>0.12251135172895564</v>
      </c>
      <c r="Q7" s="84"/>
    </row>
    <row r="8" spans="2:17" ht="20.100000000000001" customHeight="1" x14ac:dyDescent="0.25">
      <c r="B8" s="247" t="s">
        <v>109</v>
      </c>
      <c r="C8" s="125">
        <v>17</v>
      </c>
      <c r="D8" s="131">
        <v>4.5822102425876012E-2</v>
      </c>
      <c r="E8" s="127">
        <v>218</v>
      </c>
      <c r="F8" s="131">
        <v>3.5161290322580648E-2</v>
      </c>
      <c r="G8" s="127">
        <v>65</v>
      </c>
      <c r="H8" s="131">
        <v>6.2320230105465002E-2</v>
      </c>
      <c r="I8" s="127">
        <v>145</v>
      </c>
      <c r="J8" s="131">
        <v>5.3035844915874174E-2</v>
      </c>
      <c r="K8" s="263">
        <v>3</v>
      </c>
      <c r="L8" s="131">
        <v>6.6666666666666666E-2</v>
      </c>
      <c r="M8" s="127">
        <v>15</v>
      </c>
      <c r="N8" s="128">
        <v>1.4164305949008499E-2</v>
      </c>
      <c r="O8" s="125">
        <v>463</v>
      </c>
      <c r="P8" s="132">
        <v>4.0429619280475025E-2</v>
      </c>
      <c r="Q8" s="84"/>
    </row>
    <row r="9" spans="2:17" ht="20.100000000000001" customHeight="1" x14ac:dyDescent="0.25">
      <c r="B9" s="247" t="s">
        <v>110</v>
      </c>
      <c r="C9" s="125">
        <v>58</v>
      </c>
      <c r="D9" s="131">
        <v>0.15633423180592992</v>
      </c>
      <c r="E9" s="127">
        <v>571</v>
      </c>
      <c r="F9" s="131">
        <v>9.2096774193548392E-2</v>
      </c>
      <c r="G9" s="127">
        <v>162</v>
      </c>
      <c r="H9" s="131">
        <v>0.15532118887823587</v>
      </c>
      <c r="I9" s="127">
        <v>330</v>
      </c>
      <c r="J9" s="131">
        <v>0.12070226773957571</v>
      </c>
      <c r="K9" s="263">
        <v>13</v>
      </c>
      <c r="L9" s="131">
        <v>0.28888888888888886</v>
      </c>
      <c r="M9" s="127">
        <v>57</v>
      </c>
      <c r="N9" s="128">
        <v>5.3824362606232294E-2</v>
      </c>
      <c r="O9" s="125">
        <v>1191</v>
      </c>
      <c r="P9" s="132">
        <v>0.10399930143206426</v>
      </c>
      <c r="Q9" s="84"/>
    </row>
    <row r="10" spans="2:17" ht="20.100000000000001" customHeight="1" x14ac:dyDescent="0.25">
      <c r="B10" s="247" t="s">
        <v>111</v>
      </c>
      <c r="C10" s="125">
        <v>37</v>
      </c>
      <c r="D10" s="131">
        <v>9.9730458221024262E-2</v>
      </c>
      <c r="E10" s="127">
        <v>369</v>
      </c>
      <c r="F10" s="131">
        <v>5.9516129032258065E-2</v>
      </c>
      <c r="G10" s="127">
        <v>89</v>
      </c>
      <c r="H10" s="131">
        <v>8.5330776605944389E-2</v>
      </c>
      <c r="I10" s="127">
        <v>202</v>
      </c>
      <c r="J10" s="131">
        <v>7.3884418434528171E-2</v>
      </c>
      <c r="K10" s="263">
        <v>3</v>
      </c>
      <c r="L10" s="131">
        <v>6.6666666666666666E-2</v>
      </c>
      <c r="M10" s="127">
        <v>19</v>
      </c>
      <c r="N10" s="128">
        <v>1.794145420207743E-2</v>
      </c>
      <c r="O10" s="125">
        <v>719</v>
      </c>
      <c r="P10" s="132">
        <v>6.2783793223891021E-2</v>
      </c>
      <c r="Q10" s="84"/>
    </row>
    <row r="11" spans="2:17" ht="20.100000000000001" customHeight="1" thickBot="1" x14ac:dyDescent="0.3">
      <c r="B11" s="247" t="s">
        <v>112</v>
      </c>
      <c r="C11" s="125">
        <v>33</v>
      </c>
      <c r="D11" s="131">
        <v>8.8948787061994605E-2</v>
      </c>
      <c r="E11" s="127">
        <v>263</v>
      </c>
      <c r="F11" s="131">
        <v>4.2419354838709677E-2</v>
      </c>
      <c r="G11" s="127">
        <v>127</v>
      </c>
      <c r="H11" s="131">
        <v>0.12176414189837009</v>
      </c>
      <c r="I11" s="127">
        <v>246</v>
      </c>
      <c r="J11" s="131">
        <v>8.9978054133138252E-2</v>
      </c>
      <c r="K11" s="263">
        <v>3</v>
      </c>
      <c r="L11" s="131">
        <v>6.6666666666666666E-2</v>
      </c>
      <c r="M11" s="127">
        <v>51</v>
      </c>
      <c r="N11" s="128">
        <v>4.8158640226628892E-2</v>
      </c>
      <c r="O11" s="125">
        <v>723</v>
      </c>
      <c r="P11" s="132">
        <v>6.3133077191756898E-2</v>
      </c>
      <c r="Q11" s="84"/>
    </row>
    <row r="12" spans="2:17" ht="20.100000000000001" customHeight="1" thickTop="1" thickBot="1" x14ac:dyDescent="0.3">
      <c r="B12" s="241" t="s">
        <v>113</v>
      </c>
      <c r="C12" s="242">
        <v>208</v>
      </c>
      <c r="D12" s="243">
        <v>0.56064690026954178</v>
      </c>
      <c r="E12" s="244">
        <v>1998</v>
      </c>
      <c r="F12" s="243">
        <v>0.32225806451612904</v>
      </c>
      <c r="G12" s="244">
        <v>670</v>
      </c>
      <c r="H12" s="243">
        <v>0.64237775647171624</v>
      </c>
      <c r="I12" s="244">
        <v>1355</v>
      </c>
      <c r="J12" s="243">
        <v>0.49561082662765177</v>
      </c>
      <c r="K12" s="244">
        <v>27</v>
      </c>
      <c r="L12" s="243">
        <v>0.6</v>
      </c>
      <c r="M12" s="244">
        <v>241</v>
      </c>
      <c r="N12" s="245">
        <v>0.22757318224740322</v>
      </c>
      <c r="O12" s="242">
        <v>4499</v>
      </c>
      <c r="P12" s="254">
        <v>0.39285714285714285</v>
      </c>
      <c r="Q12" s="106"/>
    </row>
    <row r="13" spans="2:17" ht="20.100000000000001" customHeight="1" thickTop="1" x14ac:dyDescent="0.25">
      <c r="B13" s="247" t="s">
        <v>114</v>
      </c>
      <c r="C13" s="125">
        <v>5</v>
      </c>
      <c r="D13" s="131">
        <v>1.3477088948787063E-2</v>
      </c>
      <c r="E13" s="127">
        <v>126</v>
      </c>
      <c r="F13" s="131">
        <v>2.0322580645161289E-2</v>
      </c>
      <c r="G13" s="127">
        <v>36</v>
      </c>
      <c r="H13" s="131">
        <v>3.451581975071908E-2</v>
      </c>
      <c r="I13" s="127">
        <v>72</v>
      </c>
      <c r="J13" s="131">
        <v>2.6335040234089245E-2</v>
      </c>
      <c r="K13" s="263">
        <v>1</v>
      </c>
      <c r="L13" s="131">
        <v>2.2222222222222223E-2</v>
      </c>
      <c r="M13" s="127">
        <v>21</v>
      </c>
      <c r="N13" s="128">
        <v>1.9830028328611898E-2</v>
      </c>
      <c r="O13" s="125">
        <v>261</v>
      </c>
      <c r="P13" s="132">
        <v>2.2790778903248342E-2</v>
      </c>
      <c r="Q13" s="84"/>
    </row>
    <row r="14" spans="2:17" ht="20.100000000000001" customHeight="1" x14ac:dyDescent="0.25">
      <c r="B14" s="247" t="s">
        <v>115</v>
      </c>
      <c r="C14" s="125">
        <v>42</v>
      </c>
      <c r="D14" s="131">
        <v>0.11320754716981132</v>
      </c>
      <c r="E14" s="127">
        <v>369</v>
      </c>
      <c r="F14" s="131">
        <v>5.9516129032258065E-2</v>
      </c>
      <c r="G14" s="127">
        <v>51</v>
      </c>
      <c r="H14" s="131">
        <v>4.8897411313518699E-2</v>
      </c>
      <c r="I14" s="127">
        <v>206</v>
      </c>
      <c r="J14" s="131">
        <v>7.5347476225310905E-2</v>
      </c>
      <c r="K14" s="263">
        <v>3</v>
      </c>
      <c r="L14" s="131">
        <v>6.6666666666666666E-2</v>
      </c>
      <c r="M14" s="127">
        <v>140</v>
      </c>
      <c r="N14" s="128">
        <v>0.13220018885741266</v>
      </c>
      <c r="O14" s="125">
        <v>811</v>
      </c>
      <c r="P14" s="132">
        <v>7.0817324484806141E-2</v>
      </c>
      <c r="Q14" s="84"/>
    </row>
    <row r="15" spans="2:17" ht="20.100000000000001" customHeight="1" x14ac:dyDescent="0.3">
      <c r="B15" s="247" t="s">
        <v>116</v>
      </c>
      <c r="C15" s="125">
        <v>33</v>
      </c>
      <c r="D15" s="131">
        <v>8.8948787061994605E-2</v>
      </c>
      <c r="E15" s="127">
        <v>348</v>
      </c>
      <c r="F15" s="131">
        <v>5.6129032258064517E-2</v>
      </c>
      <c r="G15" s="127">
        <v>73</v>
      </c>
      <c r="H15" s="131">
        <v>6.9990412272291469E-2</v>
      </c>
      <c r="I15" s="127">
        <v>200</v>
      </c>
      <c r="J15" s="131">
        <v>7.3152889539136789E-2</v>
      </c>
      <c r="K15" s="263">
        <v>2</v>
      </c>
      <c r="L15" s="131">
        <v>4.4444444444444446E-2</v>
      </c>
      <c r="M15" s="127">
        <v>125</v>
      </c>
      <c r="N15" s="128">
        <v>0.11803588290840415</v>
      </c>
      <c r="O15" s="125">
        <v>781</v>
      </c>
      <c r="P15" s="132">
        <v>6.819769472581208E-2</v>
      </c>
      <c r="Q15" s="84"/>
    </row>
    <row r="16" spans="2:17" ht="20.100000000000001" customHeight="1" x14ac:dyDescent="0.25">
      <c r="B16" s="247" t="s">
        <v>117</v>
      </c>
      <c r="C16" s="125">
        <v>4</v>
      </c>
      <c r="D16" s="131">
        <v>1.078167115902965E-2</v>
      </c>
      <c r="E16" s="127">
        <v>42</v>
      </c>
      <c r="F16" s="131">
        <v>6.7741935483870966E-3</v>
      </c>
      <c r="G16" s="127">
        <v>12</v>
      </c>
      <c r="H16" s="131">
        <v>1.1505273250239693E-2</v>
      </c>
      <c r="I16" s="127">
        <v>32</v>
      </c>
      <c r="J16" s="131">
        <v>1.1704462326261888E-2</v>
      </c>
      <c r="K16" s="263">
        <v>0</v>
      </c>
      <c r="L16" s="131">
        <v>0</v>
      </c>
      <c r="M16" s="127">
        <v>15</v>
      </c>
      <c r="N16" s="128">
        <v>1.4164305949008499E-2</v>
      </c>
      <c r="O16" s="125">
        <v>105</v>
      </c>
      <c r="P16" s="132">
        <v>9.1687041564792182E-3</v>
      </c>
      <c r="Q16" s="84"/>
    </row>
    <row r="17" spans="2:17" ht="20.100000000000001" customHeight="1" thickBot="1" x14ac:dyDescent="0.3">
      <c r="B17" s="247" t="s">
        <v>118</v>
      </c>
      <c r="C17" s="125">
        <v>33</v>
      </c>
      <c r="D17" s="131">
        <v>8.8948787061994605E-2</v>
      </c>
      <c r="E17" s="127">
        <v>167</v>
      </c>
      <c r="F17" s="131">
        <v>2.6935483870967742E-2</v>
      </c>
      <c r="G17" s="127">
        <v>24</v>
      </c>
      <c r="H17" s="131">
        <v>2.3010546500479387E-2</v>
      </c>
      <c r="I17" s="127">
        <v>100</v>
      </c>
      <c r="J17" s="131">
        <v>3.6576444769568395E-2</v>
      </c>
      <c r="K17" s="263">
        <v>1</v>
      </c>
      <c r="L17" s="131">
        <v>2.2222222222222223E-2</v>
      </c>
      <c r="M17" s="127">
        <v>56</v>
      </c>
      <c r="N17" s="128">
        <v>5.288007554296506E-2</v>
      </c>
      <c r="O17" s="125">
        <v>381</v>
      </c>
      <c r="P17" s="132">
        <v>3.326929793922459E-2</v>
      </c>
      <c r="Q17" s="84"/>
    </row>
    <row r="18" spans="2:17" ht="20.100000000000001" customHeight="1" thickTop="1" thickBot="1" x14ac:dyDescent="0.3">
      <c r="B18" s="241" t="s">
        <v>119</v>
      </c>
      <c r="C18" s="242">
        <v>117</v>
      </c>
      <c r="D18" s="243">
        <v>0.31536388140161725</v>
      </c>
      <c r="E18" s="244">
        <v>1052</v>
      </c>
      <c r="F18" s="243">
        <v>0.16967741935483871</v>
      </c>
      <c r="G18" s="244">
        <v>196</v>
      </c>
      <c r="H18" s="243">
        <v>0.18791946308724833</v>
      </c>
      <c r="I18" s="244">
        <v>610</v>
      </c>
      <c r="J18" s="243">
        <v>0.22311631309436722</v>
      </c>
      <c r="K18" s="244">
        <v>7</v>
      </c>
      <c r="L18" s="243">
        <v>0.15555555555555556</v>
      </c>
      <c r="M18" s="244">
        <v>357</v>
      </c>
      <c r="N18" s="245">
        <v>0.33711048158640228</v>
      </c>
      <c r="O18" s="242">
        <v>2339</v>
      </c>
      <c r="P18" s="254">
        <v>0.20424380020957039</v>
      </c>
      <c r="Q18" s="106"/>
    </row>
    <row r="19" spans="2:17" ht="20.100000000000001" customHeight="1" thickTop="1" x14ac:dyDescent="0.25">
      <c r="B19" s="247" t="s">
        <v>120</v>
      </c>
      <c r="C19" s="125">
        <v>0</v>
      </c>
      <c r="D19" s="131">
        <v>0</v>
      </c>
      <c r="E19" s="127">
        <v>4</v>
      </c>
      <c r="F19" s="131">
        <v>6.4516129032258064E-4</v>
      </c>
      <c r="G19" s="127">
        <v>0</v>
      </c>
      <c r="H19" s="131">
        <v>0</v>
      </c>
      <c r="I19" s="127">
        <v>10</v>
      </c>
      <c r="J19" s="131">
        <v>3.6576444769568397E-3</v>
      </c>
      <c r="K19" s="263">
        <v>0</v>
      </c>
      <c r="L19" s="131">
        <v>0</v>
      </c>
      <c r="M19" s="127">
        <v>1</v>
      </c>
      <c r="N19" s="128">
        <v>9.4428706326723328E-4</v>
      </c>
      <c r="O19" s="125">
        <v>15</v>
      </c>
      <c r="P19" s="132">
        <v>1.309814879497031E-3</v>
      </c>
      <c r="Q19" s="84"/>
    </row>
    <row r="20" spans="2:17" ht="20.100000000000001" customHeight="1" thickBot="1" x14ac:dyDescent="0.3">
      <c r="B20" s="247" t="s">
        <v>40</v>
      </c>
      <c r="C20" s="125">
        <v>2</v>
      </c>
      <c r="D20" s="131">
        <v>5.3908355795148251E-3</v>
      </c>
      <c r="E20" s="127">
        <v>2418</v>
      </c>
      <c r="F20" s="131">
        <v>0.39</v>
      </c>
      <c r="G20" s="127">
        <v>50</v>
      </c>
      <c r="H20" s="131">
        <v>4.793863854266539E-2</v>
      </c>
      <c r="I20" s="127">
        <v>274</v>
      </c>
      <c r="J20" s="131">
        <v>0.10021945866861741</v>
      </c>
      <c r="K20" s="263">
        <v>4</v>
      </c>
      <c r="L20" s="131">
        <v>8.8888888888888892E-2</v>
      </c>
      <c r="M20" s="127">
        <v>373</v>
      </c>
      <c r="N20" s="128">
        <v>0.35221907459867802</v>
      </c>
      <c r="O20" s="125">
        <v>3121</v>
      </c>
      <c r="P20" s="132">
        <v>0.27252881592734896</v>
      </c>
      <c r="Q20" s="84"/>
    </row>
    <row r="21" spans="2:17" ht="20.100000000000001" customHeight="1" thickTop="1" thickBot="1" x14ac:dyDescent="0.3">
      <c r="B21" s="259" t="s">
        <v>122</v>
      </c>
      <c r="C21" s="144">
        <v>371</v>
      </c>
      <c r="D21" s="142">
        <v>0.99999999999999989</v>
      </c>
      <c r="E21" s="146">
        <v>6200</v>
      </c>
      <c r="F21" s="142">
        <v>1</v>
      </c>
      <c r="G21" s="146">
        <v>1043</v>
      </c>
      <c r="H21" s="142">
        <v>1</v>
      </c>
      <c r="I21" s="146">
        <v>2734</v>
      </c>
      <c r="J21" s="142">
        <v>0.99999999999999989</v>
      </c>
      <c r="K21" s="146">
        <v>45</v>
      </c>
      <c r="L21" s="142">
        <v>1</v>
      </c>
      <c r="M21" s="146">
        <v>1059</v>
      </c>
      <c r="N21" s="143">
        <v>1</v>
      </c>
      <c r="O21" s="144">
        <v>11452</v>
      </c>
      <c r="P21" s="145">
        <v>1</v>
      </c>
      <c r="Q21" s="89"/>
    </row>
    <row r="22" spans="2:17" ht="15" thickTop="1" x14ac:dyDescent="0.3">
      <c r="B22" s="253"/>
      <c r="C22" s="98"/>
      <c r="D22" s="98"/>
      <c r="E22" s="98"/>
      <c r="F22" s="98"/>
      <c r="G22" s="98"/>
      <c r="H22" s="98"/>
      <c r="I22" s="98"/>
      <c r="J22" s="98"/>
      <c r="K22" s="99"/>
      <c r="L22" s="98"/>
      <c r="M22" s="98"/>
      <c r="N22" s="98"/>
      <c r="O22" s="102"/>
      <c r="P22" s="98"/>
    </row>
    <row r="23" spans="2:17" x14ac:dyDescent="0.3">
      <c r="B23" s="227"/>
      <c r="C23" s="228"/>
      <c r="D23" s="228"/>
      <c r="E23" s="100"/>
      <c r="F23" s="100"/>
      <c r="G23" s="100"/>
      <c r="H23" s="100"/>
      <c r="I23" s="100"/>
      <c r="J23" s="100"/>
      <c r="K23" s="110"/>
      <c r="L23" s="100"/>
      <c r="M23" s="100"/>
      <c r="N23" s="100"/>
      <c r="O23" s="100"/>
      <c r="P23" s="100"/>
    </row>
    <row r="24" spans="2:17" x14ac:dyDescent="0.3">
      <c r="B24" s="229"/>
      <c r="C24" s="228"/>
      <c r="D24" s="228"/>
      <c r="E24" s="100"/>
      <c r="F24" s="100"/>
      <c r="G24" s="100"/>
      <c r="H24" s="100"/>
      <c r="I24" s="100"/>
      <c r="J24" s="100"/>
      <c r="K24" s="110"/>
      <c r="L24" s="100"/>
      <c r="M24" s="100"/>
      <c r="N24" s="100"/>
      <c r="O24" s="100"/>
      <c r="P24" s="100"/>
    </row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25"/>
  <sheetViews>
    <sheetView tabSelected="1" topLeftCell="Q12" zoomScaleNormal="100" workbookViewId="0">
      <selection activeCell="Q15" sqref="Q15"/>
    </sheetView>
  </sheetViews>
  <sheetFormatPr defaultColWidth="9.109375" defaultRowHeight="14.4" x14ac:dyDescent="0.3"/>
  <cols>
    <col min="1" max="1" width="2.6640625" style="81" customWidth="1"/>
    <col min="2" max="2" width="30.6640625" style="81" customWidth="1"/>
    <col min="3" max="20" width="13.6640625" style="81" customWidth="1"/>
    <col min="21" max="16384" width="9.109375" style="81"/>
  </cols>
  <sheetData>
    <row r="1" spans="2:21" ht="15.75" thickBot="1" x14ac:dyDescent="0.3"/>
    <row r="2" spans="2:21" ht="25.35" customHeight="1" thickTop="1" thickBot="1" x14ac:dyDescent="0.35">
      <c r="B2" s="310" t="s">
        <v>300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4"/>
    </row>
    <row r="3" spans="2:21" ht="25.35" customHeight="1" thickTop="1" thickBot="1" x14ac:dyDescent="0.35">
      <c r="B3" s="313" t="s">
        <v>123</v>
      </c>
      <c r="C3" s="339" t="s">
        <v>86</v>
      </c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7"/>
    </row>
    <row r="4" spans="2:21" ht="25.35" customHeight="1" thickTop="1" thickBot="1" x14ac:dyDescent="0.35">
      <c r="B4" s="315"/>
      <c r="C4" s="339" t="s">
        <v>46</v>
      </c>
      <c r="D4" s="396"/>
      <c r="E4" s="341" t="s">
        <v>47</v>
      </c>
      <c r="F4" s="396"/>
      <c r="G4" s="341" t="s">
        <v>48</v>
      </c>
      <c r="H4" s="396"/>
      <c r="I4" s="341" t="s">
        <v>49</v>
      </c>
      <c r="J4" s="396"/>
      <c r="K4" s="341" t="s">
        <v>50</v>
      </c>
      <c r="L4" s="396"/>
      <c r="M4" s="341" t="s">
        <v>51</v>
      </c>
      <c r="N4" s="396"/>
      <c r="O4" s="341" t="s">
        <v>52</v>
      </c>
      <c r="P4" s="396"/>
      <c r="Q4" s="317" t="s">
        <v>53</v>
      </c>
      <c r="R4" s="326"/>
      <c r="S4" s="382" t="s">
        <v>54</v>
      </c>
      <c r="T4" s="397"/>
    </row>
    <row r="5" spans="2:21" ht="25.35" customHeight="1" thickTop="1" thickBot="1" x14ac:dyDescent="0.35">
      <c r="B5" s="316"/>
      <c r="C5" s="184" t="s">
        <v>5</v>
      </c>
      <c r="D5" s="185" t="s">
        <v>6</v>
      </c>
      <c r="E5" s="186" t="s">
        <v>5</v>
      </c>
      <c r="F5" s="185" t="s">
        <v>6</v>
      </c>
      <c r="G5" s="186" t="s">
        <v>5</v>
      </c>
      <c r="H5" s="185" t="s">
        <v>6</v>
      </c>
      <c r="I5" s="186" t="s">
        <v>5</v>
      </c>
      <c r="J5" s="185" t="s">
        <v>6</v>
      </c>
      <c r="K5" s="186" t="s">
        <v>5</v>
      </c>
      <c r="L5" s="185" t="s">
        <v>6</v>
      </c>
      <c r="M5" s="186" t="s">
        <v>5</v>
      </c>
      <c r="N5" s="185" t="s">
        <v>6</v>
      </c>
      <c r="O5" s="186" t="s">
        <v>5</v>
      </c>
      <c r="P5" s="185" t="s">
        <v>6</v>
      </c>
      <c r="Q5" s="186" t="s">
        <v>5</v>
      </c>
      <c r="R5" s="158" t="s">
        <v>6</v>
      </c>
      <c r="S5" s="184" t="s">
        <v>5</v>
      </c>
      <c r="T5" s="187" t="s">
        <v>6</v>
      </c>
    </row>
    <row r="6" spans="2:21" ht="20.100000000000001" customHeight="1" thickTop="1" thickBot="1" x14ac:dyDescent="0.3">
      <c r="B6" s="241" t="s">
        <v>107</v>
      </c>
      <c r="C6" s="264">
        <v>441</v>
      </c>
      <c r="D6" s="243">
        <v>0.11915698459875709</v>
      </c>
      <c r="E6" s="265">
        <v>221</v>
      </c>
      <c r="F6" s="243">
        <v>0.11380020597322348</v>
      </c>
      <c r="G6" s="265">
        <v>192</v>
      </c>
      <c r="H6" s="243">
        <v>0.13435969209237228</v>
      </c>
      <c r="I6" s="265">
        <v>194</v>
      </c>
      <c r="J6" s="243">
        <v>0.14413075780089152</v>
      </c>
      <c r="K6" s="265">
        <v>138</v>
      </c>
      <c r="L6" s="243">
        <v>0.15916955017301038</v>
      </c>
      <c r="M6" s="265">
        <v>167</v>
      </c>
      <c r="N6" s="243">
        <v>0.13139260424862312</v>
      </c>
      <c r="O6" s="265">
        <v>65</v>
      </c>
      <c r="P6" s="243">
        <v>0.13347022587268995</v>
      </c>
      <c r="Q6" s="265">
        <v>60</v>
      </c>
      <c r="R6" s="245">
        <v>0.14669926650366749</v>
      </c>
      <c r="S6" s="264">
        <v>1478</v>
      </c>
      <c r="T6" s="254">
        <v>0.12906042612644081</v>
      </c>
      <c r="U6" s="84"/>
    </row>
    <row r="7" spans="2:21" ht="20.100000000000001" customHeight="1" thickTop="1" x14ac:dyDescent="0.25">
      <c r="B7" s="247" t="s">
        <v>108</v>
      </c>
      <c r="C7" s="148">
        <v>379</v>
      </c>
      <c r="D7" s="175">
        <v>0.10240475547149419</v>
      </c>
      <c r="E7" s="149">
        <v>300</v>
      </c>
      <c r="F7" s="175">
        <v>0.15447991761071062</v>
      </c>
      <c r="G7" s="149">
        <v>174</v>
      </c>
      <c r="H7" s="175">
        <v>0.12176347095871239</v>
      </c>
      <c r="I7" s="149">
        <v>177</v>
      </c>
      <c r="J7" s="175">
        <v>0.13150074294205052</v>
      </c>
      <c r="K7" s="149">
        <v>123</v>
      </c>
      <c r="L7" s="175">
        <v>0.14186851211072665</v>
      </c>
      <c r="M7" s="149">
        <v>163</v>
      </c>
      <c r="N7" s="175">
        <v>0.12824547600314712</v>
      </c>
      <c r="O7" s="149">
        <v>50</v>
      </c>
      <c r="P7" s="175">
        <v>0.10266940451745379</v>
      </c>
      <c r="Q7" s="149">
        <v>37</v>
      </c>
      <c r="R7" s="176">
        <v>9.0464547677261614E-2</v>
      </c>
      <c r="S7" s="148">
        <v>1403</v>
      </c>
      <c r="T7" s="177">
        <v>0.12251135172895564</v>
      </c>
      <c r="U7" s="84"/>
    </row>
    <row r="8" spans="2:21" ht="20.100000000000001" customHeight="1" x14ac:dyDescent="0.25">
      <c r="B8" s="247" t="s">
        <v>109</v>
      </c>
      <c r="C8" s="148">
        <v>127</v>
      </c>
      <c r="D8" s="175">
        <v>3.431504998649014E-2</v>
      </c>
      <c r="E8" s="149">
        <v>68</v>
      </c>
      <c r="F8" s="175">
        <v>3.5015447991761074E-2</v>
      </c>
      <c r="G8" s="149">
        <v>68</v>
      </c>
      <c r="H8" s="175">
        <v>4.7585724282715187E-2</v>
      </c>
      <c r="I8" s="149">
        <v>67</v>
      </c>
      <c r="J8" s="175">
        <v>4.9777117384843979E-2</v>
      </c>
      <c r="K8" s="149">
        <v>40</v>
      </c>
      <c r="L8" s="175">
        <v>4.61361014994233E-2</v>
      </c>
      <c r="M8" s="149">
        <v>51</v>
      </c>
      <c r="N8" s="175">
        <v>4.0125885129819037E-2</v>
      </c>
      <c r="O8" s="149">
        <v>29</v>
      </c>
      <c r="P8" s="175">
        <v>5.9548254620123205E-2</v>
      </c>
      <c r="Q8" s="149">
        <v>13</v>
      </c>
      <c r="R8" s="176">
        <v>3.1784841075794622E-2</v>
      </c>
      <c r="S8" s="148">
        <v>463</v>
      </c>
      <c r="T8" s="177">
        <v>4.0429619280475025E-2</v>
      </c>
      <c r="U8" s="84"/>
    </row>
    <row r="9" spans="2:21" ht="20.100000000000001" customHeight="1" x14ac:dyDescent="0.25">
      <c r="B9" s="247" t="s">
        <v>110</v>
      </c>
      <c r="C9" s="148">
        <v>356</v>
      </c>
      <c r="D9" s="175">
        <v>9.6190218859767626E-2</v>
      </c>
      <c r="E9" s="149">
        <v>226</v>
      </c>
      <c r="F9" s="175">
        <v>0.11637487126673532</v>
      </c>
      <c r="G9" s="149">
        <v>143</v>
      </c>
      <c r="H9" s="175">
        <v>0.1000699790062981</v>
      </c>
      <c r="I9" s="149">
        <v>129</v>
      </c>
      <c r="J9" s="175">
        <v>9.5839524517087674E-2</v>
      </c>
      <c r="K9" s="149">
        <v>107</v>
      </c>
      <c r="L9" s="175">
        <v>0.12341407151095732</v>
      </c>
      <c r="M9" s="149">
        <v>122</v>
      </c>
      <c r="N9" s="175">
        <v>9.5987411487018101E-2</v>
      </c>
      <c r="O9" s="149">
        <v>62</v>
      </c>
      <c r="P9" s="175">
        <v>0.12731006160164271</v>
      </c>
      <c r="Q9" s="149">
        <v>46</v>
      </c>
      <c r="R9" s="176">
        <v>0.11246943765281174</v>
      </c>
      <c r="S9" s="148">
        <v>1191</v>
      </c>
      <c r="T9" s="177">
        <v>0.10399930143206426</v>
      </c>
      <c r="U9" s="84"/>
    </row>
    <row r="10" spans="2:21" ht="20.100000000000001" customHeight="1" x14ac:dyDescent="0.25">
      <c r="B10" s="247" t="s">
        <v>111</v>
      </c>
      <c r="C10" s="148">
        <v>229</v>
      </c>
      <c r="D10" s="175">
        <v>6.1875168873277493E-2</v>
      </c>
      <c r="E10" s="149">
        <v>132</v>
      </c>
      <c r="F10" s="175">
        <v>6.7971163748712662E-2</v>
      </c>
      <c r="G10" s="149">
        <v>79</v>
      </c>
      <c r="H10" s="175">
        <v>5.5283414975507345E-2</v>
      </c>
      <c r="I10" s="149">
        <v>88</v>
      </c>
      <c r="J10" s="175">
        <v>6.5378900445765234E-2</v>
      </c>
      <c r="K10" s="149">
        <v>47</v>
      </c>
      <c r="L10" s="175">
        <v>5.4209919261822379E-2</v>
      </c>
      <c r="M10" s="149">
        <v>92</v>
      </c>
      <c r="N10" s="175">
        <v>7.2383949645948076E-2</v>
      </c>
      <c r="O10" s="149">
        <v>26</v>
      </c>
      <c r="P10" s="175">
        <v>5.3388090349075976E-2</v>
      </c>
      <c r="Q10" s="149">
        <v>26</v>
      </c>
      <c r="R10" s="176">
        <v>6.3569682151589244E-2</v>
      </c>
      <c r="S10" s="148">
        <v>719</v>
      </c>
      <c r="T10" s="177">
        <v>6.2783793223891021E-2</v>
      </c>
      <c r="U10" s="84"/>
    </row>
    <row r="11" spans="2:21" ht="20.100000000000001" customHeight="1" thickBot="1" x14ac:dyDescent="0.3">
      <c r="B11" s="247" t="s">
        <v>112</v>
      </c>
      <c r="C11" s="148">
        <v>227</v>
      </c>
      <c r="D11" s="175">
        <v>6.1334774385301272E-2</v>
      </c>
      <c r="E11" s="149">
        <v>154</v>
      </c>
      <c r="F11" s="175">
        <v>7.929969104016478E-2</v>
      </c>
      <c r="G11" s="149">
        <v>88</v>
      </c>
      <c r="H11" s="175">
        <v>6.1581525542337298E-2</v>
      </c>
      <c r="I11" s="149">
        <v>85</v>
      </c>
      <c r="J11" s="175">
        <v>6.315007429420505E-2</v>
      </c>
      <c r="K11" s="149">
        <v>48</v>
      </c>
      <c r="L11" s="175">
        <v>5.536332179930796E-2</v>
      </c>
      <c r="M11" s="149">
        <v>79</v>
      </c>
      <c r="N11" s="175">
        <v>6.2155782848151063E-2</v>
      </c>
      <c r="O11" s="149">
        <v>26</v>
      </c>
      <c r="P11" s="175">
        <v>5.3388090349075976E-2</v>
      </c>
      <c r="Q11" s="149">
        <v>16</v>
      </c>
      <c r="R11" s="176">
        <v>3.9119804400977995E-2</v>
      </c>
      <c r="S11" s="148">
        <v>723</v>
      </c>
      <c r="T11" s="177">
        <v>6.3133077191756898E-2</v>
      </c>
      <c r="U11" s="84"/>
    </row>
    <row r="12" spans="2:21" ht="20.100000000000001" customHeight="1" thickTop="1" thickBot="1" x14ac:dyDescent="0.3">
      <c r="B12" s="241" t="s">
        <v>113</v>
      </c>
      <c r="C12" s="264">
        <v>1318</v>
      </c>
      <c r="D12" s="243">
        <v>0.35611996757633074</v>
      </c>
      <c r="E12" s="265">
        <v>880</v>
      </c>
      <c r="F12" s="243">
        <v>0.45314109165808447</v>
      </c>
      <c r="G12" s="265">
        <v>552</v>
      </c>
      <c r="H12" s="243">
        <v>0.38628411476557034</v>
      </c>
      <c r="I12" s="265">
        <v>546</v>
      </c>
      <c r="J12" s="243">
        <v>0.40564635958395245</v>
      </c>
      <c r="K12" s="265">
        <v>365</v>
      </c>
      <c r="L12" s="243">
        <v>0.42099192618223757</v>
      </c>
      <c r="M12" s="265">
        <v>507</v>
      </c>
      <c r="N12" s="243">
        <v>0.39889850511408342</v>
      </c>
      <c r="O12" s="265">
        <v>193</v>
      </c>
      <c r="P12" s="243">
        <v>0.39630390143737165</v>
      </c>
      <c r="Q12" s="265">
        <v>138</v>
      </c>
      <c r="R12" s="245">
        <v>0.33740831295843521</v>
      </c>
      <c r="S12" s="264">
        <v>4499</v>
      </c>
      <c r="T12" s="254">
        <v>0.39285714285714285</v>
      </c>
      <c r="U12" s="106"/>
    </row>
    <row r="13" spans="2:21" ht="20.100000000000001" customHeight="1" thickTop="1" x14ac:dyDescent="0.25">
      <c r="B13" s="247" t="s">
        <v>114</v>
      </c>
      <c r="C13" s="148">
        <v>72</v>
      </c>
      <c r="D13" s="175">
        <v>1.9454201567144017E-2</v>
      </c>
      <c r="E13" s="149">
        <v>35</v>
      </c>
      <c r="F13" s="175">
        <v>1.8022657054582905E-2</v>
      </c>
      <c r="G13" s="149">
        <v>46</v>
      </c>
      <c r="H13" s="175">
        <v>3.2190342897130859E-2</v>
      </c>
      <c r="I13" s="149">
        <v>45</v>
      </c>
      <c r="J13" s="175">
        <v>3.3432392273402674E-2</v>
      </c>
      <c r="K13" s="149">
        <v>17</v>
      </c>
      <c r="L13" s="175">
        <v>1.9607843137254902E-2</v>
      </c>
      <c r="M13" s="149">
        <v>28</v>
      </c>
      <c r="N13" s="175">
        <v>2.2029897718332022E-2</v>
      </c>
      <c r="O13" s="149">
        <v>11</v>
      </c>
      <c r="P13" s="175">
        <v>2.2587268993839837E-2</v>
      </c>
      <c r="Q13" s="149">
        <v>7</v>
      </c>
      <c r="R13" s="176">
        <v>1.7114914425427872E-2</v>
      </c>
      <c r="S13" s="148">
        <v>261</v>
      </c>
      <c r="T13" s="177">
        <v>2.2790778903248342E-2</v>
      </c>
      <c r="U13" s="84"/>
    </row>
    <row r="14" spans="2:21" ht="20.100000000000001" customHeight="1" x14ac:dyDescent="0.25">
      <c r="B14" s="247" t="s">
        <v>115</v>
      </c>
      <c r="C14" s="148">
        <v>180</v>
      </c>
      <c r="D14" s="175">
        <v>4.8635503917860035E-2</v>
      </c>
      <c r="E14" s="149">
        <v>126</v>
      </c>
      <c r="F14" s="175">
        <v>6.4881565396498461E-2</v>
      </c>
      <c r="G14" s="149">
        <v>114</v>
      </c>
      <c r="H14" s="175">
        <v>7.9776067179846047E-2</v>
      </c>
      <c r="I14" s="149">
        <v>114</v>
      </c>
      <c r="J14" s="175">
        <v>8.469539375928678E-2</v>
      </c>
      <c r="K14" s="149">
        <v>67</v>
      </c>
      <c r="L14" s="175">
        <v>7.7277970011534025E-2</v>
      </c>
      <c r="M14" s="149">
        <v>117</v>
      </c>
      <c r="N14" s="175">
        <v>9.2053501180173095E-2</v>
      </c>
      <c r="O14" s="149">
        <v>45</v>
      </c>
      <c r="P14" s="175">
        <v>9.2402464065708415E-2</v>
      </c>
      <c r="Q14" s="149">
        <v>48</v>
      </c>
      <c r="R14" s="176">
        <v>0.11735941320293398</v>
      </c>
      <c r="S14" s="148">
        <v>811</v>
      </c>
      <c r="T14" s="177">
        <v>7.0817324484806141E-2</v>
      </c>
      <c r="U14" s="84"/>
    </row>
    <row r="15" spans="2:21" ht="20.100000000000001" customHeight="1" x14ac:dyDescent="0.3">
      <c r="B15" s="247" t="s">
        <v>116</v>
      </c>
      <c r="C15" s="148">
        <v>198</v>
      </c>
      <c r="D15" s="175">
        <v>5.3499054309646042E-2</v>
      </c>
      <c r="E15" s="149">
        <v>117</v>
      </c>
      <c r="F15" s="175">
        <v>6.0247167868177139E-2</v>
      </c>
      <c r="G15" s="149">
        <v>95</v>
      </c>
      <c r="H15" s="175">
        <v>6.6480055983205041E-2</v>
      </c>
      <c r="I15" s="149">
        <v>116</v>
      </c>
      <c r="J15" s="175">
        <v>8.6181277860326894E-2</v>
      </c>
      <c r="K15" s="149">
        <v>71</v>
      </c>
      <c r="L15" s="175">
        <v>8.1891580161476352E-2</v>
      </c>
      <c r="M15" s="149">
        <v>99</v>
      </c>
      <c r="N15" s="175">
        <v>7.7891424075531082E-2</v>
      </c>
      <c r="O15" s="149">
        <v>51</v>
      </c>
      <c r="P15" s="175">
        <v>0.10472279260780287</v>
      </c>
      <c r="Q15" s="149">
        <v>34</v>
      </c>
      <c r="R15" s="176">
        <v>8.3129584352078234E-2</v>
      </c>
      <c r="S15" s="148">
        <v>781</v>
      </c>
      <c r="T15" s="177">
        <v>6.819769472581208E-2</v>
      </c>
      <c r="U15" s="84"/>
    </row>
    <row r="16" spans="2:21" ht="20.100000000000001" customHeight="1" x14ac:dyDescent="0.25">
      <c r="B16" s="247" t="s">
        <v>117</v>
      </c>
      <c r="C16" s="148">
        <v>24</v>
      </c>
      <c r="D16" s="175">
        <v>6.4847338557146713E-3</v>
      </c>
      <c r="E16" s="149">
        <v>19</v>
      </c>
      <c r="F16" s="175">
        <v>9.7837281153450046E-3</v>
      </c>
      <c r="G16" s="149">
        <v>14</v>
      </c>
      <c r="H16" s="175">
        <v>9.7970608817354796E-3</v>
      </c>
      <c r="I16" s="149">
        <v>17</v>
      </c>
      <c r="J16" s="175">
        <v>1.2630014858841011E-2</v>
      </c>
      <c r="K16" s="149">
        <v>7</v>
      </c>
      <c r="L16" s="175">
        <v>8.0738177623990767E-3</v>
      </c>
      <c r="M16" s="149">
        <v>12</v>
      </c>
      <c r="N16" s="175">
        <v>9.4413847364280094E-3</v>
      </c>
      <c r="O16" s="149">
        <v>6</v>
      </c>
      <c r="P16" s="175">
        <v>1.2320328542094456E-2</v>
      </c>
      <c r="Q16" s="149">
        <v>6</v>
      </c>
      <c r="R16" s="176">
        <v>1.4669926650366748E-2</v>
      </c>
      <c r="S16" s="148">
        <v>105</v>
      </c>
      <c r="T16" s="177">
        <v>9.1687041564792182E-3</v>
      </c>
      <c r="U16" s="84"/>
    </row>
    <row r="17" spans="2:21" ht="20.100000000000001" customHeight="1" thickBot="1" x14ac:dyDescent="0.3">
      <c r="B17" s="247" t="s">
        <v>118</v>
      </c>
      <c r="C17" s="148">
        <v>109</v>
      </c>
      <c r="D17" s="175">
        <v>2.9451499594704136E-2</v>
      </c>
      <c r="E17" s="149">
        <v>66</v>
      </c>
      <c r="F17" s="175">
        <v>3.3985581874356331E-2</v>
      </c>
      <c r="G17" s="149">
        <v>60</v>
      </c>
      <c r="H17" s="175">
        <v>4.1987403778866339E-2</v>
      </c>
      <c r="I17" s="149">
        <v>44</v>
      </c>
      <c r="J17" s="175">
        <v>3.2689450222882617E-2</v>
      </c>
      <c r="K17" s="149">
        <v>27</v>
      </c>
      <c r="L17" s="175">
        <v>3.1141868512110725E-2</v>
      </c>
      <c r="M17" s="149">
        <v>50</v>
      </c>
      <c r="N17" s="175">
        <v>3.9339103068450038E-2</v>
      </c>
      <c r="O17" s="149">
        <v>12</v>
      </c>
      <c r="P17" s="175">
        <v>2.4640657084188913E-2</v>
      </c>
      <c r="Q17" s="149">
        <v>13</v>
      </c>
      <c r="R17" s="176">
        <v>3.1784841075794622E-2</v>
      </c>
      <c r="S17" s="148">
        <v>381</v>
      </c>
      <c r="T17" s="177">
        <v>3.326929793922459E-2</v>
      </c>
      <c r="U17" s="84"/>
    </row>
    <row r="18" spans="2:21" ht="20.100000000000001" customHeight="1" thickTop="1" thickBot="1" x14ac:dyDescent="0.3">
      <c r="B18" s="241" t="s">
        <v>119</v>
      </c>
      <c r="C18" s="264">
        <v>583</v>
      </c>
      <c r="D18" s="243">
        <v>0.15752499324506891</v>
      </c>
      <c r="E18" s="265">
        <v>363</v>
      </c>
      <c r="F18" s="243">
        <v>0.18692070030895983</v>
      </c>
      <c r="G18" s="265">
        <v>329</v>
      </c>
      <c r="H18" s="243">
        <v>0.23023093072078377</v>
      </c>
      <c r="I18" s="265">
        <v>336</v>
      </c>
      <c r="J18" s="243">
        <v>0.24962852897473997</v>
      </c>
      <c r="K18" s="265">
        <v>189</v>
      </c>
      <c r="L18" s="243">
        <v>0.2179930795847751</v>
      </c>
      <c r="M18" s="265">
        <v>306</v>
      </c>
      <c r="N18" s="243">
        <v>0.24075531077891424</v>
      </c>
      <c r="O18" s="265">
        <v>125</v>
      </c>
      <c r="P18" s="243">
        <v>0.25667351129363447</v>
      </c>
      <c r="Q18" s="265">
        <v>108</v>
      </c>
      <c r="R18" s="245">
        <v>0.26405867970660146</v>
      </c>
      <c r="S18" s="264">
        <v>2339</v>
      </c>
      <c r="T18" s="254">
        <v>0.20424380020957039</v>
      </c>
      <c r="U18" s="106"/>
    </row>
    <row r="19" spans="2:21" ht="20.100000000000001" customHeight="1" thickTop="1" x14ac:dyDescent="0.25">
      <c r="B19" s="247" t="s">
        <v>120</v>
      </c>
      <c r="C19" s="148">
        <v>3</v>
      </c>
      <c r="D19" s="175">
        <v>8.1059173196433392E-4</v>
      </c>
      <c r="E19" s="149">
        <v>3</v>
      </c>
      <c r="F19" s="175">
        <v>1.544799176107106E-3</v>
      </c>
      <c r="G19" s="149">
        <v>2</v>
      </c>
      <c r="H19" s="175">
        <v>1.3995801259622112E-3</v>
      </c>
      <c r="I19" s="149">
        <v>3</v>
      </c>
      <c r="J19" s="175">
        <v>2.2288261515601782E-3</v>
      </c>
      <c r="K19" s="149">
        <v>1</v>
      </c>
      <c r="L19" s="175">
        <v>1.1534025374855825E-3</v>
      </c>
      <c r="M19" s="149">
        <v>1</v>
      </c>
      <c r="N19" s="175">
        <v>7.8678206136900079E-4</v>
      </c>
      <c r="O19" s="149">
        <v>0</v>
      </c>
      <c r="P19" s="175">
        <v>0</v>
      </c>
      <c r="Q19" s="149">
        <v>2</v>
      </c>
      <c r="R19" s="176">
        <v>4.8899755501222494E-3</v>
      </c>
      <c r="S19" s="148">
        <v>15</v>
      </c>
      <c r="T19" s="177">
        <v>1.309814879497031E-3</v>
      </c>
      <c r="U19" s="84"/>
    </row>
    <row r="20" spans="2:21" ht="20.100000000000001" customHeight="1" thickBot="1" x14ac:dyDescent="0.3">
      <c r="B20" s="247" t="s">
        <v>40</v>
      </c>
      <c r="C20" s="148">
        <v>1356</v>
      </c>
      <c r="D20" s="175">
        <v>0.36638746284787893</v>
      </c>
      <c r="E20" s="149">
        <v>475</v>
      </c>
      <c r="F20" s="175">
        <v>0.24459320288362513</v>
      </c>
      <c r="G20" s="149">
        <v>354</v>
      </c>
      <c r="H20" s="175">
        <v>0.24772568229531142</v>
      </c>
      <c r="I20" s="149">
        <v>267</v>
      </c>
      <c r="J20" s="175">
        <v>0.19836552748885586</v>
      </c>
      <c r="K20" s="149">
        <v>174</v>
      </c>
      <c r="L20" s="175">
        <v>0.20069204152249134</v>
      </c>
      <c r="M20" s="149">
        <v>290</v>
      </c>
      <c r="N20" s="175">
        <v>0.22816679779701024</v>
      </c>
      <c r="O20" s="149">
        <v>104</v>
      </c>
      <c r="P20" s="175">
        <v>0.2135523613963039</v>
      </c>
      <c r="Q20" s="149">
        <v>101</v>
      </c>
      <c r="R20" s="176">
        <v>0.24694376528117359</v>
      </c>
      <c r="S20" s="148">
        <v>3121</v>
      </c>
      <c r="T20" s="177">
        <v>0.27252881592734896</v>
      </c>
      <c r="U20" s="84"/>
    </row>
    <row r="21" spans="2:21" ht="20.100000000000001" customHeight="1" thickTop="1" thickBot="1" x14ac:dyDescent="0.3">
      <c r="B21" s="259" t="s">
        <v>122</v>
      </c>
      <c r="C21" s="266">
        <v>3701</v>
      </c>
      <c r="D21" s="178">
        <v>1</v>
      </c>
      <c r="E21" s="267">
        <v>1942</v>
      </c>
      <c r="F21" s="178">
        <v>1</v>
      </c>
      <c r="G21" s="267">
        <v>1429</v>
      </c>
      <c r="H21" s="178">
        <v>1</v>
      </c>
      <c r="I21" s="267">
        <v>1346</v>
      </c>
      <c r="J21" s="178">
        <v>1</v>
      </c>
      <c r="K21" s="267">
        <v>867</v>
      </c>
      <c r="L21" s="178">
        <v>1</v>
      </c>
      <c r="M21" s="267">
        <v>1271</v>
      </c>
      <c r="N21" s="178">
        <v>0.99999999999999989</v>
      </c>
      <c r="O21" s="267">
        <v>487</v>
      </c>
      <c r="P21" s="178">
        <v>1</v>
      </c>
      <c r="Q21" s="267">
        <v>409</v>
      </c>
      <c r="R21" s="170">
        <v>1</v>
      </c>
      <c r="S21" s="266">
        <v>11452</v>
      </c>
      <c r="T21" s="179">
        <v>1</v>
      </c>
      <c r="U21" s="89"/>
    </row>
    <row r="22" spans="2:21" ht="15.6" thickTop="1" thickBot="1" x14ac:dyDescent="0.35"/>
    <row r="23" spans="2:21" ht="15" thickTop="1" x14ac:dyDescent="0.3">
      <c r="B23" s="180" t="s">
        <v>36</v>
      </c>
      <c r="C23" s="181"/>
      <c r="D23" s="139"/>
    </row>
    <row r="24" spans="2:21" ht="15" thickBot="1" x14ac:dyDescent="0.35">
      <c r="B24" s="182" t="s">
        <v>242</v>
      </c>
      <c r="C24" s="183"/>
      <c r="D24" s="140"/>
    </row>
    <row r="25" spans="2:21" ht="15" thickTop="1" x14ac:dyDescent="0.3"/>
  </sheetData>
  <mergeCells count="12">
    <mergeCell ref="M4:N4"/>
    <mergeCell ref="O4:P4"/>
    <mergeCell ref="Q4:R4"/>
    <mergeCell ref="S4:T4"/>
    <mergeCell ref="B2:T2"/>
    <mergeCell ref="B3:B5"/>
    <mergeCell ref="C3:T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1"/>
  <sheetViews>
    <sheetView topLeftCell="E1" workbookViewId="0">
      <selection activeCell="L33" sqref="L33"/>
    </sheetView>
  </sheetViews>
  <sheetFormatPr defaultColWidth="9.109375" defaultRowHeight="14.4" x14ac:dyDescent="0.3"/>
  <cols>
    <col min="1" max="1" width="30.6640625" style="63" customWidth="1"/>
    <col min="2" max="18" width="9.44140625" style="63" customWidth="1"/>
    <col min="19" max="21" width="9.6640625" style="63" customWidth="1"/>
    <col min="22" max="16384" width="9.109375" style="63"/>
  </cols>
  <sheetData>
    <row r="1" spans="1:22" ht="25.2" customHeight="1" thickTop="1" thickBot="1" x14ac:dyDescent="0.35">
      <c r="A1" s="345" t="s">
        <v>128</v>
      </c>
      <c r="B1" s="346"/>
      <c r="C1" s="346"/>
      <c r="D1" s="346"/>
      <c r="E1" s="346"/>
      <c r="F1" s="346"/>
      <c r="G1" s="346"/>
      <c r="H1" s="346"/>
      <c r="I1" s="346"/>
      <c r="J1" s="346"/>
      <c r="K1" s="347"/>
      <c r="L1" s="348"/>
      <c r="M1" s="348"/>
      <c r="N1" s="348"/>
      <c r="O1" s="348"/>
      <c r="P1" s="348"/>
      <c r="Q1" s="348"/>
      <c r="R1" s="348"/>
      <c r="S1" s="348"/>
      <c r="T1" s="348"/>
      <c r="U1" s="349"/>
    </row>
    <row r="2" spans="1:22" ht="25.2" customHeight="1" thickTop="1" thickBot="1" x14ac:dyDescent="0.35">
      <c r="A2" s="350" t="s">
        <v>123</v>
      </c>
      <c r="B2" s="392" t="s">
        <v>56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5"/>
    </row>
    <row r="3" spans="1:22" ht="25.2" customHeight="1" x14ac:dyDescent="0.3">
      <c r="A3" s="398"/>
      <c r="B3" s="399">
        <v>0</v>
      </c>
      <c r="C3" s="357"/>
      <c r="D3" s="358" t="s">
        <v>57</v>
      </c>
      <c r="E3" s="359"/>
      <c r="F3" s="360" t="s">
        <v>58</v>
      </c>
      <c r="G3" s="357"/>
      <c r="H3" s="358" t="s">
        <v>59</v>
      </c>
      <c r="I3" s="359"/>
      <c r="J3" s="360" t="s">
        <v>60</v>
      </c>
      <c r="K3" s="357"/>
      <c r="L3" s="358" t="s">
        <v>61</v>
      </c>
      <c r="M3" s="359"/>
      <c r="N3" s="360" t="s">
        <v>62</v>
      </c>
      <c r="O3" s="357"/>
      <c r="P3" s="358" t="s">
        <v>63</v>
      </c>
      <c r="Q3" s="359"/>
      <c r="R3" s="360" t="s">
        <v>35</v>
      </c>
      <c r="S3" s="357"/>
      <c r="T3" s="358" t="s">
        <v>54</v>
      </c>
      <c r="U3" s="359"/>
    </row>
    <row r="4" spans="1:22" ht="25.2" customHeight="1" thickBot="1" x14ac:dyDescent="0.35">
      <c r="A4" s="398"/>
      <c r="B4" s="48" t="s">
        <v>5</v>
      </c>
      <c r="C4" s="4" t="s">
        <v>6</v>
      </c>
      <c r="D4" s="50" t="s">
        <v>5</v>
      </c>
      <c r="E4" s="51" t="s">
        <v>6</v>
      </c>
      <c r="F4" s="48" t="s">
        <v>5</v>
      </c>
      <c r="G4" s="49" t="s">
        <v>6</v>
      </c>
      <c r="H4" s="50" t="s">
        <v>5</v>
      </c>
      <c r="I4" s="51" t="s">
        <v>6</v>
      </c>
      <c r="J4" s="48" t="s">
        <v>5</v>
      </c>
      <c r="K4" s="49" t="s">
        <v>6</v>
      </c>
      <c r="L4" s="50" t="s">
        <v>5</v>
      </c>
      <c r="M4" s="51" t="s">
        <v>6</v>
      </c>
      <c r="N4" s="48" t="s">
        <v>5</v>
      </c>
      <c r="O4" s="49" t="s">
        <v>6</v>
      </c>
      <c r="P4" s="50" t="s">
        <v>5</v>
      </c>
      <c r="Q4" s="51" t="s">
        <v>6</v>
      </c>
      <c r="R4" s="48" t="s">
        <v>5</v>
      </c>
      <c r="S4" s="49" t="s">
        <v>6</v>
      </c>
      <c r="T4" s="50" t="s">
        <v>5</v>
      </c>
      <c r="U4" s="51" t="s">
        <v>6</v>
      </c>
    </row>
    <row r="5" spans="1:22" ht="25.2" customHeight="1" thickBot="1" x14ac:dyDescent="0.3">
      <c r="A5" s="34" t="s">
        <v>107</v>
      </c>
      <c r="B5" s="52" t="e">
        <f>VLOOKUP(V5,[1]Sheet1!$A$764:$U$778,2,FALSE)</f>
        <v>#N/A</v>
      </c>
      <c r="C5" s="38" t="e">
        <f>VLOOKUP(V5,[1]Sheet1!$A$764:$U$778,3,FALSE)/100</f>
        <v>#N/A</v>
      </c>
      <c r="D5" s="53" t="e">
        <f>VLOOKUP(V5,[1]Sheet1!$A$764:$U$778,4,FALSE)</f>
        <v>#N/A</v>
      </c>
      <c r="E5" s="39" t="e">
        <f>VLOOKUP(V5,[1]Sheet1!$A$764:$U$778,5,FALSE)/100</f>
        <v>#N/A</v>
      </c>
      <c r="F5" s="52" t="e">
        <f>VLOOKUP(V5,[1]Sheet1!$A$764:$U$778,6,FALSE)</f>
        <v>#N/A</v>
      </c>
      <c r="G5" s="38" t="e">
        <f>VLOOKUP(V5,[1]Sheet1!$A$764:$U$778,7,FALSE)/100</f>
        <v>#N/A</v>
      </c>
      <c r="H5" s="53" t="e">
        <f>VLOOKUP(V5,[1]Sheet1!$A$764:$U$778,8,FALSE)</f>
        <v>#N/A</v>
      </c>
      <c r="I5" s="39" t="e">
        <f>VLOOKUP(V5,[1]Sheet1!$A$764:$U$778,9,FALSE)/100</f>
        <v>#N/A</v>
      </c>
      <c r="J5" s="52" t="e">
        <f>VLOOKUP(V5,[1]Sheet1!$A$764:$U$778,10,FALSE)</f>
        <v>#N/A</v>
      </c>
      <c r="K5" s="38" t="e">
        <f>VLOOKUP(V5,[1]Sheet1!$A$764:$U$778,11,FALSE)/100</f>
        <v>#N/A</v>
      </c>
      <c r="L5" s="53" t="e">
        <f>VLOOKUP(V5,[1]Sheet1!$A$764:$U$778,12,FALSE)</f>
        <v>#N/A</v>
      </c>
      <c r="M5" s="39" t="e">
        <f>VLOOKUP(V5,[1]Sheet1!$A$764:$U$778,13,FALSE)/100</f>
        <v>#N/A</v>
      </c>
      <c r="N5" s="52" t="e">
        <f>VLOOKUP(V5,[1]Sheet1!$A$764:$U$778,14,FALSE)</f>
        <v>#N/A</v>
      </c>
      <c r="O5" s="38" t="e">
        <f>VLOOKUP(V5,[1]Sheet1!$A$764:$U$778,15,FALSE)/100</f>
        <v>#N/A</v>
      </c>
      <c r="P5" s="53" t="e">
        <f>VLOOKUP(V5,[1]Sheet1!$A$764:$U$778,16,FALSE)</f>
        <v>#N/A</v>
      </c>
      <c r="Q5" s="39" t="e">
        <f>VLOOKUP(V5,[1]Sheet1!$A$764:$U$778,17,FALSE)/100</f>
        <v>#N/A</v>
      </c>
      <c r="R5" s="52" t="e">
        <f>VLOOKUP(V5,[1]Sheet1!$A$764:$U$778,18,FALSE)</f>
        <v>#N/A</v>
      </c>
      <c r="S5" s="38" t="e">
        <f>VLOOKUP(V5,[1]Sheet1!$A$764:$U$778,19,FALSE)/100</f>
        <v>#N/A</v>
      </c>
      <c r="T5" s="53" t="e">
        <f>VLOOKUP(V5,[1]Sheet1!$A$764:$U$778,20,FALSE)</f>
        <v>#N/A</v>
      </c>
      <c r="U5" s="39" t="e">
        <f>VLOOKUP(V5,[1]Sheet1!$A$764:$U$778,21,FALSE)/100</f>
        <v>#N/A</v>
      </c>
      <c r="V5" s="67" t="s">
        <v>184</v>
      </c>
    </row>
    <row r="6" spans="1:22" ht="15" x14ac:dyDescent="0.25">
      <c r="A6" s="64" t="s">
        <v>108</v>
      </c>
      <c r="B6" s="54" t="e">
        <f>VLOOKUP(V6,[1]Sheet1!$A$764:$U$778,2,FALSE)</f>
        <v>#N/A</v>
      </c>
      <c r="C6" s="41" t="e">
        <f>VLOOKUP(V6,[1]Sheet1!$A$764:$U$778,3,FALSE)/100</f>
        <v>#N/A</v>
      </c>
      <c r="D6" s="54" t="e">
        <f>VLOOKUP(V6,[1]Sheet1!$A$764:$U$778,4,FALSE)</f>
        <v>#N/A</v>
      </c>
      <c r="E6" s="40" t="e">
        <f>VLOOKUP(V6,[1]Sheet1!$A$764:$U$778,5,FALSE)/100</f>
        <v>#N/A</v>
      </c>
      <c r="F6" s="55" t="e">
        <f>VLOOKUP(V6,[1]Sheet1!$A$764:$U$778,6,FALSE)</f>
        <v>#N/A</v>
      </c>
      <c r="G6" s="41" t="e">
        <f>VLOOKUP(V6,[1]Sheet1!$A$764:$U$778,7,FALSE)/100</f>
        <v>#N/A</v>
      </c>
      <c r="H6" s="54" t="e">
        <f>VLOOKUP(V6,[1]Sheet1!$A$764:$U$778,8,FALSE)</f>
        <v>#N/A</v>
      </c>
      <c r="I6" s="40" t="e">
        <f>VLOOKUP(V6,[1]Sheet1!$A$764:$U$778,9,FALSE)/100</f>
        <v>#N/A</v>
      </c>
      <c r="J6" s="55" t="e">
        <f>VLOOKUP(V6,[1]Sheet1!$A$764:$U$778,10,FALSE)</f>
        <v>#N/A</v>
      </c>
      <c r="K6" s="41" t="e">
        <f>VLOOKUP(V6,[1]Sheet1!$A$764:$U$778,11,FALSE)/100</f>
        <v>#N/A</v>
      </c>
      <c r="L6" s="54" t="e">
        <f>VLOOKUP(V6,[1]Sheet1!$A$764:$U$778,12,FALSE)</f>
        <v>#N/A</v>
      </c>
      <c r="M6" s="40" t="e">
        <f>VLOOKUP(V6,[1]Sheet1!$A$764:$U$778,13,FALSE)/100</f>
        <v>#N/A</v>
      </c>
      <c r="N6" s="55" t="e">
        <f>VLOOKUP(V6,[1]Sheet1!$A$764:$U$778,14,FALSE)</f>
        <v>#N/A</v>
      </c>
      <c r="O6" s="41" t="e">
        <f>VLOOKUP(V6,[1]Sheet1!$A$764:$U$778,15,FALSE)/100</f>
        <v>#N/A</v>
      </c>
      <c r="P6" s="54" t="e">
        <f>VLOOKUP(V6,[1]Sheet1!$A$764:$U$778,16,FALSE)</f>
        <v>#N/A</v>
      </c>
      <c r="Q6" s="40" t="e">
        <f>VLOOKUP(V6,[1]Sheet1!$A$764:$U$778,17,FALSE)/100</f>
        <v>#N/A</v>
      </c>
      <c r="R6" s="55" t="e">
        <f>VLOOKUP(V6,[1]Sheet1!$A$764:$U$778,18,FALSE)</f>
        <v>#N/A</v>
      </c>
      <c r="S6" s="41" t="e">
        <f>VLOOKUP(V6,[1]Sheet1!$A$764:$U$778,19,FALSE)/100</f>
        <v>#N/A</v>
      </c>
      <c r="T6" s="54" t="e">
        <f>VLOOKUP(V6,[1]Sheet1!$A$764:$U$778,20,FALSE)</f>
        <v>#N/A</v>
      </c>
      <c r="U6" s="40" t="e">
        <f>VLOOKUP(V6,[1]Sheet1!$A$764:$U$778,21,FALSE)/100</f>
        <v>#N/A</v>
      </c>
      <c r="V6" s="67" t="s">
        <v>185</v>
      </c>
    </row>
    <row r="7" spans="1:22" ht="15" x14ac:dyDescent="0.25">
      <c r="A7" s="65" t="s">
        <v>109</v>
      </c>
      <c r="B7" s="36" t="e">
        <f>VLOOKUP(V7,[1]Sheet1!$A$764:$U$778,2,FALSE)</f>
        <v>#N/A</v>
      </c>
      <c r="C7" s="33" t="e">
        <f>VLOOKUP(V7,[1]Sheet1!$A$764:$U$778,3,FALSE)/100</f>
        <v>#N/A</v>
      </c>
      <c r="D7" s="36" t="e">
        <f>VLOOKUP(V7,[1]Sheet1!$A$764:$U$778,4,FALSE)</f>
        <v>#N/A</v>
      </c>
      <c r="E7" s="35" t="e">
        <f>VLOOKUP(V7,[1]Sheet1!$A$764:$U$778,5,FALSE)/100</f>
        <v>#N/A</v>
      </c>
      <c r="F7" s="56" t="e">
        <f>VLOOKUP(V7,[1]Sheet1!$A$764:$U$778,6,FALSE)</f>
        <v>#N/A</v>
      </c>
      <c r="G7" s="33" t="e">
        <f>VLOOKUP(V7,[1]Sheet1!$A$764:$U$778,7,FALSE)/100</f>
        <v>#N/A</v>
      </c>
      <c r="H7" s="36" t="e">
        <f>VLOOKUP(V7,[1]Sheet1!$A$764:$U$778,8,FALSE)</f>
        <v>#N/A</v>
      </c>
      <c r="I7" s="35" t="e">
        <f>VLOOKUP(V7,[1]Sheet1!$A$764:$U$778,9,FALSE)/100</f>
        <v>#N/A</v>
      </c>
      <c r="J7" s="56" t="e">
        <f>VLOOKUP(V7,[1]Sheet1!$A$764:$U$778,10,FALSE)</f>
        <v>#N/A</v>
      </c>
      <c r="K7" s="33" t="e">
        <f>VLOOKUP(V7,[1]Sheet1!$A$764:$U$778,11,FALSE)/100</f>
        <v>#N/A</v>
      </c>
      <c r="L7" s="36" t="e">
        <f>VLOOKUP(V7,[1]Sheet1!$A$764:$U$778,12,FALSE)</f>
        <v>#N/A</v>
      </c>
      <c r="M7" s="35" t="e">
        <f>VLOOKUP(V7,[1]Sheet1!$A$764:$U$778,13,FALSE)/100</f>
        <v>#N/A</v>
      </c>
      <c r="N7" s="56" t="e">
        <f>VLOOKUP(V7,[1]Sheet1!$A$764:$U$778,14,FALSE)</f>
        <v>#N/A</v>
      </c>
      <c r="O7" s="33" t="e">
        <f>VLOOKUP(V7,[1]Sheet1!$A$764:$U$778,15,FALSE)/100</f>
        <v>#N/A</v>
      </c>
      <c r="P7" s="36" t="e">
        <f>VLOOKUP(V7,[1]Sheet1!$A$764:$U$778,16,FALSE)</f>
        <v>#N/A</v>
      </c>
      <c r="Q7" s="35" t="e">
        <f>VLOOKUP(V7,[1]Sheet1!$A$764:$U$778,17,FALSE)/100</f>
        <v>#N/A</v>
      </c>
      <c r="R7" s="56" t="e">
        <f>VLOOKUP(V7,[1]Sheet1!$A$764:$U$778,18,FALSE)</f>
        <v>#N/A</v>
      </c>
      <c r="S7" s="33" t="e">
        <f>VLOOKUP(V7,[1]Sheet1!$A$764:$U$778,19,FALSE)/100</f>
        <v>#N/A</v>
      </c>
      <c r="T7" s="36" t="e">
        <f>VLOOKUP(V7,[1]Sheet1!$A$764:$U$778,20,FALSE)</f>
        <v>#N/A</v>
      </c>
      <c r="U7" s="35" t="e">
        <f>VLOOKUP(V7,[1]Sheet1!$A$764:$U$778,21,FALSE)/100</f>
        <v>#N/A</v>
      </c>
      <c r="V7" s="67" t="s">
        <v>186</v>
      </c>
    </row>
    <row r="8" spans="1:22" ht="15" x14ac:dyDescent="0.25">
      <c r="A8" s="65" t="s">
        <v>110</v>
      </c>
      <c r="B8" s="36" t="e">
        <f>VLOOKUP(V8,[1]Sheet1!$A$764:$U$778,2,FALSE)</f>
        <v>#N/A</v>
      </c>
      <c r="C8" s="33" t="e">
        <f>VLOOKUP(V8,[1]Sheet1!$A$764:$U$778,3,FALSE)/100</f>
        <v>#N/A</v>
      </c>
      <c r="D8" s="36" t="e">
        <f>VLOOKUP(V8,[1]Sheet1!$A$764:$U$778,4,FALSE)</f>
        <v>#N/A</v>
      </c>
      <c r="E8" s="35" t="e">
        <f>VLOOKUP(V8,[1]Sheet1!$A$764:$U$778,5,FALSE)/100</f>
        <v>#N/A</v>
      </c>
      <c r="F8" s="56" t="e">
        <f>VLOOKUP(V8,[1]Sheet1!$A$764:$U$778,6,FALSE)</f>
        <v>#N/A</v>
      </c>
      <c r="G8" s="33" t="e">
        <f>VLOOKUP(V8,[1]Sheet1!$A$764:$U$778,7,FALSE)/100</f>
        <v>#N/A</v>
      </c>
      <c r="H8" s="36" t="e">
        <f>VLOOKUP(V8,[1]Sheet1!$A$764:$U$778,8,FALSE)</f>
        <v>#N/A</v>
      </c>
      <c r="I8" s="35" t="e">
        <f>VLOOKUP(V8,[1]Sheet1!$A$764:$U$778,9,FALSE)/100</f>
        <v>#N/A</v>
      </c>
      <c r="J8" s="56" t="e">
        <f>VLOOKUP(V8,[1]Sheet1!$A$764:$U$778,10,FALSE)</f>
        <v>#N/A</v>
      </c>
      <c r="K8" s="33" t="e">
        <f>VLOOKUP(V8,[1]Sheet1!$A$764:$U$778,11,FALSE)/100</f>
        <v>#N/A</v>
      </c>
      <c r="L8" s="36" t="e">
        <f>VLOOKUP(V8,[1]Sheet1!$A$764:$U$778,12,FALSE)</f>
        <v>#N/A</v>
      </c>
      <c r="M8" s="35" t="e">
        <f>VLOOKUP(V8,[1]Sheet1!$A$764:$U$778,13,FALSE)/100</f>
        <v>#N/A</v>
      </c>
      <c r="N8" s="56" t="e">
        <f>VLOOKUP(V8,[1]Sheet1!$A$764:$U$778,14,FALSE)</f>
        <v>#N/A</v>
      </c>
      <c r="O8" s="33" t="e">
        <f>VLOOKUP(V8,[1]Sheet1!$A$764:$U$778,15,FALSE)/100</f>
        <v>#N/A</v>
      </c>
      <c r="P8" s="36" t="e">
        <f>VLOOKUP(V8,[1]Sheet1!$A$764:$U$778,16,FALSE)</f>
        <v>#N/A</v>
      </c>
      <c r="Q8" s="35" t="e">
        <f>VLOOKUP(V8,[1]Sheet1!$A$764:$U$778,17,FALSE)/100</f>
        <v>#N/A</v>
      </c>
      <c r="R8" s="56" t="e">
        <f>VLOOKUP(V8,[1]Sheet1!$A$764:$U$778,18,FALSE)</f>
        <v>#N/A</v>
      </c>
      <c r="S8" s="33" t="e">
        <f>VLOOKUP(V8,[1]Sheet1!$A$764:$U$778,19,FALSE)/100</f>
        <v>#N/A</v>
      </c>
      <c r="T8" s="36" t="e">
        <f>VLOOKUP(V8,[1]Sheet1!$A$764:$U$778,20,FALSE)</f>
        <v>#N/A</v>
      </c>
      <c r="U8" s="35" t="e">
        <f>VLOOKUP(V8,[1]Sheet1!$A$764:$U$778,21,FALSE)/100</f>
        <v>#N/A</v>
      </c>
      <c r="V8" s="67" t="s">
        <v>187</v>
      </c>
    </row>
    <row r="9" spans="1:22" ht="15" x14ac:dyDescent="0.25">
      <c r="A9" s="65" t="s">
        <v>111</v>
      </c>
      <c r="B9" s="36" t="e">
        <f>VLOOKUP(V9,[1]Sheet1!$A$764:$U$778,2,FALSE)</f>
        <v>#N/A</v>
      </c>
      <c r="C9" s="33" t="e">
        <f>VLOOKUP(V9,[1]Sheet1!$A$764:$U$778,3,FALSE)/100</f>
        <v>#N/A</v>
      </c>
      <c r="D9" s="36" t="e">
        <f>VLOOKUP(V9,[1]Sheet1!$A$764:$U$778,4,FALSE)</f>
        <v>#N/A</v>
      </c>
      <c r="E9" s="35" t="e">
        <f>VLOOKUP(V9,[1]Sheet1!$A$764:$U$778,5,FALSE)/100</f>
        <v>#N/A</v>
      </c>
      <c r="F9" s="56" t="e">
        <f>VLOOKUP(V9,[1]Sheet1!$A$764:$U$778,6,FALSE)</f>
        <v>#N/A</v>
      </c>
      <c r="G9" s="33" t="e">
        <f>VLOOKUP(V9,[1]Sheet1!$A$764:$U$778,7,FALSE)/100</f>
        <v>#N/A</v>
      </c>
      <c r="H9" s="36" t="e">
        <f>VLOOKUP(V9,[1]Sheet1!$A$764:$U$778,8,FALSE)</f>
        <v>#N/A</v>
      </c>
      <c r="I9" s="35" t="e">
        <f>VLOOKUP(V9,[1]Sheet1!$A$764:$U$778,9,FALSE)/100</f>
        <v>#N/A</v>
      </c>
      <c r="J9" s="56" t="e">
        <f>VLOOKUP(V9,[1]Sheet1!$A$764:$U$778,10,FALSE)</f>
        <v>#N/A</v>
      </c>
      <c r="K9" s="33" t="e">
        <f>VLOOKUP(V9,[1]Sheet1!$A$764:$U$778,11,FALSE)/100</f>
        <v>#N/A</v>
      </c>
      <c r="L9" s="36" t="e">
        <f>VLOOKUP(V9,[1]Sheet1!$A$764:$U$778,12,FALSE)</f>
        <v>#N/A</v>
      </c>
      <c r="M9" s="35" t="e">
        <f>VLOOKUP(V9,[1]Sheet1!$A$764:$U$778,13,FALSE)/100</f>
        <v>#N/A</v>
      </c>
      <c r="N9" s="56" t="e">
        <f>VLOOKUP(V9,[1]Sheet1!$A$764:$U$778,14,FALSE)</f>
        <v>#N/A</v>
      </c>
      <c r="O9" s="33" t="e">
        <f>VLOOKUP(V9,[1]Sheet1!$A$764:$U$778,15,FALSE)/100</f>
        <v>#N/A</v>
      </c>
      <c r="P9" s="36" t="e">
        <f>VLOOKUP(V9,[1]Sheet1!$A$764:$U$778,16,FALSE)</f>
        <v>#N/A</v>
      </c>
      <c r="Q9" s="35" t="e">
        <f>VLOOKUP(V9,[1]Sheet1!$A$764:$U$778,17,FALSE)/100</f>
        <v>#N/A</v>
      </c>
      <c r="R9" s="56" t="e">
        <f>VLOOKUP(V9,[1]Sheet1!$A$764:$U$778,18,FALSE)</f>
        <v>#N/A</v>
      </c>
      <c r="S9" s="33" t="e">
        <f>VLOOKUP(V9,[1]Sheet1!$A$764:$U$778,19,FALSE)/100</f>
        <v>#N/A</v>
      </c>
      <c r="T9" s="36" t="e">
        <f>VLOOKUP(V9,[1]Sheet1!$A$764:$U$778,20,FALSE)</f>
        <v>#N/A</v>
      </c>
      <c r="U9" s="35" t="e">
        <f>VLOOKUP(V9,[1]Sheet1!$A$764:$U$778,21,FALSE)/100</f>
        <v>#N/A</v>
      </c>
      <c r="V9" s="67" t="s">
        <v>188</v>
      </c>
    </row>
    <row r="10" spans="1:22" ht="15.75" thickBot="1" x14ac:dyDescent="0.3">
      <c r="A10" s="66" t="s">
        <v>112</v>
      </c>
      <c r="B10" s="57" t="e">
        <f>VLOOKUP(V10,[1]Sheet1!$A$764:$U$778,2,FALSE)</f>
        <v>#N/A</v>
      </c>
      <c r="C10" s="43" t="e">
        <f>VLOOKUP(V10,[1]Sheet1!$A$764:$U$778,3,FALSE)/100</f>
        <v>#N/A</v>
      </c>
      <c r="D10" s="57" t="e">
        <f>VLOOKUP(V10,[1]Sheet1!$A$764:$U$778,4,FALSE)</f>
        <v>#N/A</v>
      </c>
      <c r="E10" s="42" t="e">
        <f>VLOOKUP(V10,[1]Sheet1!$A$764:$U$778,5,FALSE)/100</f>
        <v>#N/A</v>
      </c>
      <c r="F10" s="58" t="e">
        <f>VLOOKUP(V10,[1]Sheet1!$A$764:$U$778,6,FALSE)</f>
        <v>#N/A</v>
      </c>
      <c r="G10" s="43" t="e">
        <f>VLOOKUP(V10,[1]Sheet1!$A$764:$U$778,7,FALSE)/100</f>
        <v>#N/A</v>
      </c>
      <c r="H10" s="57" t="e">
        <f>VLOOKUP(V10,[1]Sheet1!$A$764:$U$778,8,FALSE)</f>
        <v>#N/A</v>
      </c>
      <c r="I10" s="42" t="e">
        <f>VLOOKUP(V10,[1]Sheet1!$A$764:$U$778,9,FALSE)/100</f>
        <v>#N/A</v>
      </c>
      <c r="J10" s="58" t="e">
        <f>VLOOKUP(V10,[1]Sheet1!$A$764:$U$778,10,FALSE)</f>
        <v>#N/A</v>
      </c>
      <c r="K10" s="43" t="e">
        <f>VLOOKUP(V10,[1]Sheet1!$A$764:$U$778,11,FALSE)/100</f>
        <v>#N/A</v>
      </c>
      <c r="L10" s="57" t="e">
        <f>VLOOKUP(V10,[1]Sheet1!$A$764:$U$778,12,FALSE)</f>
        <v>#N/A</v>
      </c>
      <c r="M10" s="42" t="e">
        <f>VLOOKUP(V10,[1]Sheet1!$A$764:$U$778,13,FALSE)/100</f>
        <v>#N/A</v>
      </c>
      <c r="N10" s="58" t="e">
        <f>VLOOKUP(V10,[1]Sheet1!$A$764:$U$778,14,FALSE)</f>
        <v>#N/A</v>
      </c>
      <c r="O10" s="43" t="e">
        <f>VLOOKUP(V10,[1]Sheet1!$A$764:$U$778,15,FALSE)/100</f>
        <v>#N/A</v>
      </c>
      <c r="P10" s="57" t="e">
        <f>VLOOKUP(V10,[1]Sheet1!$A$764:$U$778,16,FALSE)</f>
        <v>#N/A</v>
      </c>
      <c r="Q10" s="42" t="e">
        <f>VLOOKUP(V10,[1]Sheet1!$A$764:$U$778,17,FALSE)/100</f>
        <v>#N/A</v>
      </c>
      <c r="R10" s="58" t="e">
        <f>VLOOKUP(V10,[1]Sheet1!$A$764:$U$778,18,FALSE)</f>
        <v>#N/A</v>
      </c>
      <c r="S10" s="43" t="e">
        <f>VLOOKUP(V10,[1]Sheet1!$A$764:$U$778,19,FALSE)/100</f>
        <v>#N/A</v>
      </c>
      <c r="T10" s="57" t="e">
        <f>VLOOKUP(V10,[1]Sheet1!$A$764:$U$778,20,FALSE)</f>
        <v>#N/A</v>
      </c>
      <c r="U10" s="42" t="e">
        <f>VLOOKUP(V10,[1]Sheet1!$A$764:$U$778,21,FALSE)/100</f>
        <v>#N/A</v>
      </c>
      <c r="V10" s="67" t="s">
        <v>189</v>
      </c>
    </row>
    <row r="11" spans="1:22" ht="25.2" customHeight="1" thickBot="1" x14ac:dyDescent="0.3">
      <c r="A11" s="34" t="s">
        <v>113</v>
      </c>
      <c r="B11" s="59" t="e">
        <f>SUM(B6:B10)</f>
        <v>#N/A</v>
      </c>
      <c r="C11" s="44" t="e">
        <f>SUM(C6:C10)</f>
        <v>#N/A</v>
      </c>
      <c r="D11" s="60" t="e">
        <f t="shared" ref="D11:U11" si="0">SUM(D6:D10)</f>
        <v>#N/A</v>
      </c>
      <c r="E11" s="45" t="e">
        <f t="shared" si="0"/>
        <v>#N/A</v>
      </c>
      <c r="F11" s="59" t="e">
        <f t="shared" si="0"/>
        <v>#N/A</v>
      </c>
      <c r="G11" s="44" t="e">
        <f t="shared" si="0"/>
        <v>#N/A</v>
      </c>
      <c r="H11" s="60" t="e">
        <f t="shared" si="0"/>
        <v>#N/A</v>
      </c>
      <c r="I11" s="45" t="e">
        <f t="shared" si="0"/>
        <v>#N/A</v>
      </c>
      <c r="J11" s="59" t="e">
        <f t="shared" si="0"/>
        <v>#N/A</v>
      </c>
      <c r="K11" s="44" t="e">
        <f t="shared" si="0"/>
        <v>#N/A</v>
      </c>
      <c r="L11" s="60" t="e">
        <f t="shared" si="0"/>
        <v>#N/A</v>
      </c>
      <c r="M11" s="45" t="e">
        <f t="shared" si="0"/>
        <v>#N/A</v>
      </c>
      <c r="N11" s="59" t="e">
        <f t="shared" si="0"/>
        <v>#N/A</v>
      </c>
      <c r="O11" s="44" t="e">
        <f t="shared" si="0"/>
        <v>#N/A</v>
      </c>
      <c r="P11" s="60" t="e">
        <f t="shared" si="0"/>
        <v>#N/A</v>
      </c>
      <c r="Q11" s="45" t="e">
        <f t="shared" si="0"/>
        <v>#N/A</v>
      </c>
      <c r="R11" s="59" t="e">
        <f t="shared" si="0"/>
        <v>#N/A</v>
      </c>
      <c r="S11" s="44" t="e">
        <f t="shared" si="0"/>
        <v>#N/A</v>
      </c>
      <c r="T11" s="60" t="e">
        <f t="shared" si="0"/>
        <v>#N/A</v>
      </c>
      <c r="U11" s="45" t="e">
        <f t="shared" si="0"/>
        <v>#N/A</v>
      </c>
      <c r="V11" s="69"/>
    </row>
    <row r="12" spans="1:22" ht="15" x14ac:dyDescent="0.25">
      <c r="A12" s="64" t="s">
        <v>114</v>
      </c>
      <c r="B12" s="54" t="e">
        <f>VLOOKUP(V12,[1]Sheet1!$A$764:$U$778,2,FALSE)</f>
        <v>#N/A</v>
      </c>
      <c r="C12" s="41" t="e">
        <f>VLOOKUP(V12,[1]Sheet1!$A$764:$U$778,3,FALSE)/100</f>
        <v>#N/A</v>
      </c>
      <c r="D12" s="54" t="e">
        <f>VLOOKUP(V12,[1]Sheet1!$A$764:$U$778,4,FALSE)</f>
        <v>#N/A</v>
      </c>
      <c r="E12" s="40" t="e">
        <f>VLOOKUP(V12,[1]Sheet1!$A$764:$U$778,5,FALSE)/100</f>
        <v>#N/A</v>
      </c>
      <c r="F12" s="55" t="e">
        <f>VLOOKUP(V12,[1]Sheet1!$A$764:$U$778,6,FALSE)</f>
        <v>#N/A</v>
      </c>
      <c r="G12" s="41" t="e">
        <f>VLOOKUP(V12,[1]Sheet1!$A$764:$U$778,7,FALSE)/100</f>
        <v>#N/A</v>
      </c>
      <c r="H12" s="54" t="e">
        <f>VLOOKUP(V12,[1]Sheet1!$A$764:$U$778,8,FALSE)</f>
        <v>#N/A</v>
      </c>
      <c r="I12" s="40" t="e">
        <f>VLOOKUP(V12,[1]Sheet1!$A$764:$U$778,9,FALSE)/100</f>
        <v>#N/A</v>
      </c>
      <c r="J12" s="55" t="e">
        <f>VLOOKUP(V12,[1]Sheet1!$A$764:$U$778,10,FALSE)</f>
        <v>#N/A</v>
      </c>
      <c r="K12" s="41" t="e">
        <f>VLOOKUP(V12,[1]Sheet1!$A$764:$U$778,11,FALSE)/100</f>
        <v>#N/A</v>
      </c>
      <c r="L12" s="54" t="e">
        <f>VLOOKUP(V12,[1]Sheet1!$A$764:$U$778,12,FALSE)</f>
        <v>#N/A</v>
      </c>
      <c r="M12" s="40" t="e">
        <f>VLOOKUP(V12,[1]Sheet1!$A$764:$U$778,13,FALSE)/100</f>
        <v>#N/A</v>
      </c>
      <c r="N12" s="55" t="e">
        <f>VLOOKUP(V12,[1]Sheet1!$A$764:$U$778,14,FALSE)</f>
        <v>#N/A</v>
      </c>
      <c r="O12" s="41" t="e">
        <f>VLOOKUP(V12,[1]Sheet1!$A$764:$U$778,15,FALSE)/100</f>
        <v>#N/A</v>
      </c>
      <c r="P12" s="54" t="e">
        <f>VLOOKUP(V12,[1]Sheet1!$A$764:$U$778,16,FALSE)</f>
        <v>#N/A</v>
      </c>
      <c r="Q12" s="40" t="e">
        <f>VLOOKUP(V12,[1]Sheet1!$A$764:$U$778,17,FALSE)/100</f>
        <v>#N/A</v>
      </c>
      <c r="R12" s="55" t="e">
        <f>VLOOKUP(V12,[1]Sheet1!$A$764:$U$778,18,FALSE)</f>
        <v>#N/A</v>
      </c>
      <c r="S12" s="41" t="e">
        <f>VLOOKUP(V12,[1]Sheet1!$A$764:$U$778,19,FALSE)/100</f>
        <v>#N/A</v>
      </c>
      <c r="T12" s="54" t="e">
        <f>VLOOKUP(V12,[1]Sheet1!$A$764:$U$778,20,FALSE)</f>
        <v>#N/A</v>
      </c>
      <c r="U12" s="40" t="e">
        <f>VLOOKUP(V12,[1]Sheet1!$A$764:$U$778,21,FALSE)/100</f>
        <v>#N/A</v>
      </c>
      <c r="V12" s="67" t="s">
        <v>190</v>
      </c>
    </row>
    <row r="13" spans="1:22" ht="15" x14ac:dyDescent="0.25">
      <c r="A13" s="65" t="s">
        <v>115</v>
      </c>
      <c r="B13" s="36" t="e">
        <f>VLOOKUP(V13,[1]Sheet1!$A$764:$U$778,2,FALSE)</f>
        <v>#N/A</v>
      </c>
      <c r="C13" s="33" t="e">
        <f>VLOOKUP(V13,[1]Sheet1!$A$764:$U$778,3,FALSE)/100</f>
        <v>#N/A</v>
      </c>
      <c r="D13" s="36" t="e">
        <f>VLOOKUP(V13,[1]Sheet1!$A$764:$U$778,4,FALSE)</f>
        <v>#N/A</v>
      </c>
      <c r="E13" s="35" t="e">
        <f>VLOOKUP(V13,[1]Sheet1!$A$764:$U$778,5,FALSE)/100</f>
        <v>#N/A</v>
      </c>
      <c r="F13" s="56" t="e">
        <f>VLOOKUP(V13,[1]Sheet1!$A$764:$U$778,6,FALSE)</f>
        <v>#N/A</v>
      </c>
      <c r="G13" s="33" t="e">
        <f>VLOOKUP(V13,[1]Sheet1!$A$764:$U$778,7,FALSE)/100</f>
        <v>#N/A</v>
      </c>
      <c r="H13" s="36" t="e">
        <f>VLOOKUP(V13,[1]Sheet1!$A$764:$U$778,8,FALSE)</f>
        <v>#N/A</v>
      </c>
      <c r="I13" s="35" t="e">
        <f>VLOOKUP(V13,[1]Sheet1!$A$764:$U$778,9,FALSE)/100</f>
        <v>#N/A</v>
      </c>
      <c r="J13" s="56" t="e">
        <f>VLOOKUP(V13,[1]Sheet1!$A$764:$U$778,10,FALSE)</f>
        <v>#N/A</v>
      </c>
      <c r="K13" s="33" t="e">
        <f>VLOOKUP(V13,[1]Sheet1!$A$764:$U$778,11,FALSE)/100</f>
        <v>#N/A</v>
      </c>
      <c r="L13" s="36" t="e">
        <f>VLOOKUP(V13,[1]Sheet1!$A$764:$U$778,12,FALSE)</f>
        <v>#N/A</v>
      </c>
      <c r="M13" s="35" t="e">
        <f>VLOOKUP(V13,[1]Sheet1!$A$764:$U$778,13,FALSE)/100</f>
        <v>#N/A</v>
      </c>
      <c r="N13" s="56" t="e">
        <f>VLOOKUP(V13,[1]Sheet1!$A$764:$U$778,14,FALSE)</f>
        <v>#N/A</v>
      </c>
      <c r="O13" s="33" t="e">
        <f>VLOOKUP(V13,[1]Sheet1!$A$764:$U$778,15,FALSE)/100</f>
        <v>#N/A</v>
      </c>
      <c r="P13" s="36" t="e">
        <f>VLOOKUP(V13,[1]Sheet1!$A$764:$U$778,16,FALSE)</f>
        <v>#N/A</v>
      </c>
      <c r="Q13" s="35" t="e">
        <f>VLOOKUP(V13,[1]Sheet1!$A$764:$U$778,17,FALSE)/100</f>
        <v>#N/A</v>
      </c>
      <c r="R13" s="56" t="e">
        <f>VLOOKUP(V13,[1]Sheet1!$A$764:$U$778,18,FALSE)</f>
        <v>#N/A</v>
      </c>
      <c r="S13" s="33" t="e">
        <f>VLOOKUP(V13,[1]Sheet1!$A$764:$U$778,19,FALSE)/100</f>
        <v>#N/A</v>
      </c>
      <c r="T13" s="36" t="e">
        <f>VLOOKUP(V13,[1]Sheet1!$A$764:$U$778,20,FALSE)</f>
        <v>#N/A</v>
      </c>
      <c r="U13" s="35" t="e">
        <f>VLOOKUP(V13,[1]Sheet1!$A$764:$U$778,21,FALSE)/100</f>
        <v>#N/A</v>
      </c>
      <c r="V13" s="67" t="s">
        <v>191</v>
      </c>
    </row>
    <row r="14" spans="1:22" x14ac:dyDescent="0.3">
      <c r="A14" s="65" t="s">
        <v>116</v>
      </c>
      <c r="B14" s="36" t="e">
        <f>VLOOKUP(V14,[1]Sheet1!$A$764:$U$778,2,FALSE)</f>
        <v>#N/A</v>
      </c>
      <c r="C14" s="33" t="e">
        <f>VLOOKUP(V14,[1]Sheet1!$A$764:$U$778,3,FALSE)/100</f>
        <v>#N/A</v>
      </c>
      <c r="D14" s="36" t="e">
        <f>VLOOKUP(V14,[1]Sheet1!$A$764:$U$778,4,FALSE)</f>
        <v>#N/A</v>
      </c>
      <c r="E14" s="35" t="e">
        <f>VLOOKUP(V14,[1]Sheet1!$A$764:$U$778,5,FALSE)/100</f>
        <v>#N/A</v>
      </c>
      <c r="F14" s="56" t="e">
        <f>VLOOKUP(V14,[1]Sheet1!$A$764:$U$778,6,FALSE)</f>
        <v>#N/A</v>
      </c>
      <c r="G14" s="33" t="e">
        <f>VLOOKUP(V14,[1]Sheet1!$A$764:$U$778,7,FALSE)/100</f>
        <v>#N/A</v>
      </c>
      <c r="H14" s="36" t="e">
        <f>VLOOKUP(V14,[1]Sheet1!$A$764:$U$778,8,FALSE)</f>
        <v>#N/A</v>
      </c>
      <c r="I14" s="35" t="e">
        <f>VLOOKUP(V14,[1]Sheet1!$A$764:$U$778,9,FALSE)/100</f>
        <v>#N/A</v>
      </c>
      <c r="J14" s="56" t="e">
        <f>VLOOKUP(V14,[1]Sheet1!$A$764:$U$778,10,FALSE)</f>
        <v>#N/A</v>
      </c>
      <c r="K14" s="33" t="e">
        <f>VLOOKUP(V14,[1]Sheet1!$A$764:$U$778,11,FALSE)/100</f>
        <v>#N/A</v>
      </c>
      <c r="L14" s="36" t="e">
        <f>VLOOKUP(V14,[1]Sheet1!$A$764:$U$778,12,FALSE)</f>
        <v>#N/A</v>
      </c>
      <c r="M14" s="35" t="e">
        <f>VLOOKUP(V14,[1]Sheet1!$A$764:$U$778,13,FALSE)/100</f>
        <v>#N/A</v>
      </c>
      <c r="N14" s="56" t="e">
        <f>VLOOKUP(V14,[1]Sheet1!$A$764:$U$778,14,FALSE)</f>
        <v>#N/A</v>
      </c>
      <c r="O14" s="33" t="e">
        <f>VLOOKUP(V14,[1]Sheet1!$A$764:$U$778,15,FALSE)/100</f>
        <v>#N/A</v>
      </c>
      <c r="P14" s="36" t="e">
        <f>VLOOKUP(V14,[1]Sheet1!$A$764:$U$778,16,FALSE)</f>
        <v>#N/A</v>
      </c>
      <c r="Q14" s="35" t="e">
        <f>VLOOKUP(V14,[1]Sheet1!$A$764:$U$778,17,FALSE)/100</f>
        <v>#N/A</v>
      </c>
      <c r="R14" s="56" t="e">
        <f>VLOOKUP(V14,[1]Sheet1!$A$764:$U$778,18,FALSE)</f>
        <v>#N/A</v>
      </c>
      <c r="S14" s="33" t="e">
        <f>VLOOKUP(V14,[1]Sheet1!$A$764:$U$778,19,FALSE)/100</f>
        <v>#N/A</v>
      </c>
      <c r="T14" s="36" t="e">
        <f>VLOOKUP(V14,[1]Sheet1!$A$764:$U$778,20,FALSE)</f>
        <v>#N/A</v>
      </c>
      <c r="U14" s="35" t="e">
        <f>VLOOKUP(V14,[1]Sheet1!$A$764:$U$778,21,FALSE)/100</f>
        <v>#N/A</v>
      </c>
      <c r="V14" s="67" t="s">
        <v>192</v>
      </c>
    </row>
    <row r="15" spans="1:22" ht="15" x14ac:dyDescent="0.25">
      <c r="A15" s="65" t="s">
        <v>117</v>
      </c>
      <c r="B15" s="36" t="e">
        <f>VLOOKUP(V15,[1]Sheet1!$A$764:$U$778,2,FALSE)</f>
        <v>#N/A</v>
      </c>
      <c r="C15" s="33" t="e">
        <f>VLOOKUP(V15,[1]Sheet1!$A$764:$U$778,3,FALSE)/100</f>
        <v>#N/A</v>
      </c>
      <c r="D15" s="36" t="e">
        <f>VLOOKUP(V15,[1]Sheet1!$A$764:$U$778,4,FALSE)</f>
        <v>#N/A</v>
      </c>
      <c r="E15" s="35" t="e">
        <f>VLOOKUP(V15,[1]Sheet1!$A$764:$U$778,5,FALSE)/100</f>
        <v>#N/A</v>
      </c>
      <c r="F15" s="56" t="e">
        <f>VLOOKUP(V15,[1]Sheet1!$A$764:$U$778,6,FALSE)</f>
        <v>#N/A</v>
      </c>
      <c r="G15" s="33" t="e">
        <f>VLOOKUP(V15,[1]Sheet1!$A$764:$U$778,7,FALSE)/100</f>
        <v>#N/A</v>
      </c>
      <c r="H15" s="36" t="e">
        <f>VLOOKUP(V15,[1]Sheet1!$A$764:$U$778,8,FALSE)</f>
        <v>#N/A</v>
      </c>
      <c r="I15" s="35" t="e">
        <f>VLOOKUP(V15,[1]Sheet1!$A$764:$U$778,9,FALSE)/100</f>
        <v>#N/A</v>
      </c>
      <c r="J15" s="56" t="e">
        <f>VLOOKUP(V15,[1]Sheet1!$A$764:$U$778,10,FALSE)</f>
        <v>#N/A</v>
      </c>
      <c r="K15" s="33" t="e">
        <f>VLOOKUP(V15,[1]Sheet1!$A$764:$U$778,11,FALSE)/100</f>
        <v>#N/A</v>
      </c>
      <c r="L15" s="36" t="e">
        <f>VLOOKUP(V15,[1]Sheet1!$A$764:$U$778,12,FALSE)</f>
        <v>#N/A</v>
      </c>
      <c r="M15" s="35" t="e">
        <f>VLOOKUP(V15,[1]Sheet1!$A$764:$U$778,13,FALSE)/100</f>
        <v>#N/A</v>
      </c>
      <c r="N15" s="56" t="e">
        <f>VLOOKUP(V15,[1]Sheet1!$A$764:$U$778,14,FALSE)</f>
        <v>#N/A</v>
      </c>
      <c r="O15" s="33" t="e">
        <f>VLOOKUP(V15,[1]Sheet1!$A$764:$U$778,15,FALSE)/100</f>
        <v>#N/A</v>
      </c>
      <c r="P15" s="36" t="e">
        <f>VLOOKUP(V15,[1]Sheet1!$A$764:$U$778,16,FALSE)</f>
        <v>#N/A</v>
      </c>
      <c r="Q15" s="35" t="e">
        <f>VLOOKUP(V15,[1]Sheet1!$A$764:$U$778,17,FALSE)/100</f>
        <v>#N/A</v>
      </c>
      <c r="R15" s="56" t="e">
        <f>VLOOKUP(V15,[1]Sheet1!$A$764:$U$778,18,FALSE)</f>
        <v>#N/A</v>
      </c>
      <c r="S15" s="33" t="e">
        <f>VLOOKUP(V15,[1]Sheet1!$A$764:$U$778,19,FALSE)/100</f>
        <v>#N/A</v>
      </c>
      <c r="T15" s="36" t="e">
        <f>VLOOKUP(V15,[1]Sheet1!$A$764:$U$778,20,FALSE)</f>
        <v>#N/A</v>
      </c>
      <c r="U15" s="35" t="e">
        <f>VLOOKUP(V15,[1]Sheet1!$A$764:$U$778,21,FALSE)/100</f>
        <v>#N/A</v>
      </c>
      <c r="V15" s="67" t="s">
        <v>193</v>
      </c>
    </row>
    <row r="16" spans="1:22" ht="15.75" thickBot="1" x14ac:dyDescent="0.3">
      <c r="A16" s="66" t="s">
        <v>118</v>
      </c>
      <c r="B16" s="57" t="e">
        <f>VLOOKUP(V16,[1]Sheet1!$A$764:$U$778,2,FALSE)</f>
        <v>#N/A</v>
      </c>
      <c r="C16" s="43" t="e">
        <f>VLOOKUP(V16,[1]Sheet1!$A$764:$U$778,3,FALSE)/100</f>
        <v>#N/A</v>
      </c>
      <c r="D16" s="57" t="e">
        <f>VLOOKUP(V16,[1]Sheet1!$A$764:$U$778,4,FALSE)</f>
        <v>#N/A</v>
      </c>
      <c r="E16" s="42" t="e">
        <f>VLOOKUP(V16,[1]Sheet1!$A$764:$U$778,5,FALSE)/100</f>
        <v>#N/A</v>
      </c>
      <c r="F16" s="58" t="e">
        <f>VLOOKUP(V16,[1]Sheet1!$A$764:$U$778,6,FALSE)</f>
        <v>#N/A</v>
      </c>
      <c r="G16" s="43" t="e">
        <f>VLOOKUP(V16,[1]Sheet1!$A$764:$U$778,7,FALSE)/100</f>
        <v>#N/A</v>
      </c>
      <c r="H16" s="57" t="e">
        <f>VLOOKUP(V16,[1]Sheet1!$A$764:$U$778,8,FALSE)</f>
        <v>#N/A</v>
      </c>
      <c r="I16" s="42" t="e">
        <f>VLOOKUP(V16,[1]Sheet1!$A$764:$U$778,9,FALSE)/100</f>
        <v>#N/A</v>
      </c>
      <c r="J16" s="58" t="e">
        <f>VLOOKUP(V16,[1]Sheet1!$A$764:$U$778,10,FALSE)</f>
        <v>#N/A</v>
      </c>
      <c r="K16" s="43" t="e">
        <f>VLOOKUP(V16,[1]Sheet1!$A$764:$U$778,11,FALSE)/100</f>
        <v>#N/A</v>
      </c>
      <c r="L16" s="57" t="e">
        <f>VLOOKUP(V16,[1]Sheet1!$A$764:$U$778,12,FALSE)</f>
        <v>#N/A</v>
      </c>
      <c r="M16" s="42" t="e">
        <f>VLOOKUP(V16,[1]Sheet1!$A$764:$U$778,13,FALSE)/100</f>
        <v>#N/A</v>
      </c>
      <c r="N16" s="58" t="e">
        <f>VLOOKUP(V16,[1]Sheet1!$A$764:$U$778,14,FALSE)</f>
        <v>#N/A</v>
      </c>
      <c r="O16" s="43" t="e">
        <f>VLOOKUP(V16,[1]Sheet1!$A$764:$U$778,15,FALSE)/100</f>
        <v>#N/A</v>
      </c>
      <c r="P16" s="57" t="e">
        <f>VLOOKUP(V16,[1]Sheet1!$A$764:$U$778,16,FALSE)</f>
        <v>#N/A</v>
      </c>
      <c r="Q16" s="42" t="e">
        <f>VLOOKUP(V16,[1]Sheet1!$A$764:$U$778,17,FALSE)/100</f>
        <v>#N/A</v>
      </c>
      <c r="R16" s="58" t="e">
        <f>VLOOKUP(V16,[1]Sheet1!$A$764:$U$778,18,FALSE)</f>
        <v>#N/A</v>
      </c>
      <c r="S16" s="43" t="e">
        <f>VLOOKUP(V16,[1]Sheet1!$A$764:$U$778,19,FALSE)/100</f>
        <v>#N/A</v>
      </c>
      <c r="T16" s="57" t="e">
        <f>VLOOKUP(V16,[1]Sheet1!$A$764:$U$778,20,FALSE)</f>
        <v>#N/A</v>
      </c>
      <c r="U16" s="42" t="e">
        <f>VLOOKUP(V16,[1]Sheet1!$A$764:$U$778,21,FALSE)/100</f>
        <v>#N/A</v>
      </c>
      <c r="V16" s="67" t="s">
        <v>194</v>
      </c>
    </row>
    <row r="17" spans="1:22" ht="25.2" customHeight="1" thickBot="1" x14ac:dyDescent="0.3">
      <c r="A17" s="34" t="s">
        <v>119</v>
      </c>
      <c r="B17" s="59" t="e">
        <f>SUM(B12:B16)</f>
        <v>#N/A</v>
      </c>
      <c r="C17" s="44" t="e">
        <f>SUM(C12:C16)</f>
        <v>#N/A</v>
      </c>
      <c r="D17" s="60" t="e">
        <f t="shared" ref="D17:U17" si="1">SUM(D12:D16)</f>
        <v>#N/A</v>
      </c>
      <c r="E17" s="45" t="e">
        <f t="shared" si="1"/>
        <v>#N/A</v>
      </c>
      <c r="F17" s="59" t="e">
        <f t="shared" si="1"/>
        <v>#N/A</v>
      </c>
      <c r="G17" s="44" t="e">
        <f t="shared" si="1"/>
        <v>#N/A</v>
      </c>
      <c r="H17" s="60" t="e">
        <f t="shared" si="1"/>
        <v>#N/A</v>
      </c>
      <c r="I17" s="45" t="e">
        <f t="shared" si="1"/>
        <v>#N/A</v>
      </c>
      <c r="J17" s="59" t="e">
        <f t="shared" si="1"/>
        <v>#N/A</v>
      </c>
      <c r="K17" s="44" t="e">
        <f t="shared" si="1"/>
        <v>#N/A</v>
      </c>
      <c r="L17" s="60" t="e">
        <f t="shared" si="1"/>
        <v>#N/A</v>
      </c>
      <c r="M17" s="45" t="e">
        <f t="shared" si="1"/>
        <v>#N/A</v>
      </c>
      <c r="N17" s="59" t="e">
        <f t="shared" si="1"/>
        <v>#N/A</v>
      </c>
      <c r="O17" s="44" t="e">
        <f t="shared" si="1"/>
        <v>#N/A</v>
      </c>
      <c r="P17" s="60" t="e">
        <f t="shared" si="1"/>
        <v>#N/A</v>
      </c>
      <c r="Q17" s="45" t="e">
        <f t="shared" si="1"/>
        <v>#N/A</v>
      </c>
      <c r="R17" s="59" t="e">
        <f t="shared" si="1"/>
        <v>#N/A</v>
      </c>
      <c r="S17" s="44" t="e">
        <f t="shared" si="1"/>
        <v>#N/A</v>
      </c>
      <c r="T17" s="60" t="e">
        <f t="shared" si="1"/>
        <v>#N/A</v>
      </c>
      <c r="U17" s="45" t="e">
        <f t="shared" si="1"/>
        <v>#N/A</v>
      </c>
      <c r="V17" s="69"/>
    </row>
    <row r="18" spans="1:22" ht="15" x14ac:dyDescent="0.25">
      <c r="A18" s="64" t="s">
        <v>120</v>
      </c>
      <c r="B18" s="54" t="e">
        <f>VLOOKUP(V18,[1]Sheet1!$A$764:$U$778,2,FALSE)</f>
        <v>#N/A</v>
      </c>
      <c r="C18" s="41" t="e">
        <f>VLOOKUP(V18,[1]Sheet1!$A$764:$U$778,3,FALSE)/100</f>
        <v>#N/A</v>
      </c>
      <c r="D18" s="54" t="e">
        <f>VLOOKUP(V18,[1]Sheet1!$A$764:$U$778,4,FALSE)</f>
        <v>#N/A</v>
      </c>
      <c r="E18" s="40" t="e">
        <f>VLOOKUP(V18,[1]Sheet1!$A$764:$U$778,5,FALSE)/100</f>
        <v>#N/A</v>
      </c>
      <c r="F18" s="55" t="e">
        <f>VLOOKUP(V18,[1]Sheet1!$A$764:$U$778,6,FALSE)</f>
        <v>#N/A</v>
      </c>
      <c r="G18" s="41" t="e">
        <f>VLOOKUP(V18,[1]Sheet1!$A$764:$U$778,7,FALSE)/100</f>
        <v>#N/A</v>
      </c>
      <c r="H18" s="54" t="e">
        <f>VLOOKUP(V18,[1]Sheet1!$A$764:$U$778,8,FALSE)</f>
        <v>#N/A</v>
      </c>
      <c r="I18" s="40" t="e">
        <f>VLOOKUP(V18,[1]Sheet1!$A$764:$U$778,9,FALSE)/100</f>
        <v>#N/A</v>
      </c>
      <c r="J18" s="55" t="e">
        <f>VLOOKUP(V18,[1]Sheet1!$A$764:$U$778,10,FALSE)</f>
        <v>#N/A</v>
      </c>
      <c r="K18" s="41" t="e">
        <f>VLOOKUP(V18,[1]Sheet1!$A$764:$U$778,11,FALSE)/100</f>
        <v>#N/A</v>
      </c>
      <c r="L18" s="54" t="e">
        <f>VLOOKUP(V18,[1]Sheet1!$A$764:$U$778,12,FALSE)</f>
        <v>#N/A</v>
      </c>
      <c r="M18" s="40" t="e">
        <f>VLOOKUP(V18,[1]Sheet1!$A$764:$U$778,13,FALSE)/100</f>
        <v>#N/A</v>
      </c>
      <c r="N18" s="55" t="e">
        <f>VLOOKUP(V18,[1]Sheet1!$A$764:$U$778,14,FALSE)</f>
        <v>#N/A</v>
      </c>
      <c r="O18" s="41" t="e">
        <f>VLOOKUP(V18,[1]Sheet1!$A$764:$U$778,15,FALSE)/100</f>
        <v>#N/A</v>
      </c>
      <c r="P18" s="54" t="e">
        <f>VLOOKUP(V18,[1]Sheet1!$A$764:$U$778,16,FALSE)</f>
        <v>#N/A</v>
      </c>
      <c r="Q18" s="40" t="e">
        <f>VLOOKUP(V18,[1]Sheet1!$A$764:$U$778,17,FALSE)/100</f>
        <v>#N/A</v>
      </c>
      <c r="R18" s="55" t="e">
        <f>VLOOKUP(V18,[1]Sheet1!$A$764:$U$778,18,FALSE)</f>
        <v>#N/A</v>
      </c>
      <c r="S18" s="41" t="e">
        <f>VLOOKUP(V18,[1]Sheet1!$A$764:$U$778,19,FALSE)/100</f>
        <v>#N/A</v>
      </c>
      <c r="T18" s="54" t="e">
        <f>VLOOKUP(V18,[1]Sheet1!$A$764:$U$778,20,FALSE)</f>
        <v>#N/A</v>
      </c>
      <c r="U18" s="40" t="e">
        <f>VLOOKUP(V18,[1]Sheet1!$A$764:$U$778,21,FALSE)/100</f>
        <v>#N/A</v>
      </c>
      <c r="V18" s="67" t="s">
        <v>195</v>
      </c>
    </row>
    <row r="19" spans="1:22" ht="15" x14ac:dyDescent="0.25">
      <c r="A19" s="65" t="s">
        <v>121</v>
      </c>
      <c r="B19" s="36" t="e">
        <f>VLOOKUP(V19,[1]Sheet1!$A$764:$U$778,2,FALSE)</f>
        <v>#N/A</v>
      </c>
      <c r="C19" s="33" t="e">
        <f>VLOOKUP(V19,[1]Sheet1!$A$764:$U$778,3,FALSE)/100</f>
        <v>#N/A</v>
      </c>
      <c r="D19" s="36" t="e">
        <f>VLOOKUP(V19,[1]Sheet1!$A$764:$U$778,4,FALSE)</f>
        <v>#N/A</v>
      </c>
      <c r="E19" s="35" t="e">
        <f>VLOOKUP(V19,[1]Sheet1!$A$764:$U$778,5,FALSE)/100</f>
        <v>#N/A</v>
      </c>
      <c r="F19" s="56" t="e">
        <f>VLOOKUP(V19,[1]Sheet1!$A$764:$U$778,6,FALSE)</f>
        <v>#N/A</v>
      </c>
      <c r="G19" s="33" t="e">
        <f>VLOOKUP(V19,[1]Sheet1!$A$764:$U$778,7,FALSE)/100</f>
        <v>#N/A</v>
      </c>
      <c r="H19" s="36" t="e">
        <f>VLOOKUP(V19,[1]Sheet1!$A$764:$U$778,8,FALSE)</f>
        <v>#N/A</v>
      </c>
      <c r="I19" s="35" t="e">
        <f>VLOOKUP(V19,[1]Sheet1!$A$764:$U$778,9,FALSE)/100</f>
        <v>#N/A</v>
      </c>
      <c r="J19" s="56" t="e">
        <f>VLOOKUP(V19,[1]Sheet1!$A$764:$U$778,10,FALSE)</f>
        <v>#N/A</v>
      </c>
      <c r="K19" s="33" t="e">
        <f>VLOOKUP(V19,[1]Sheet1!$A$764:$U$778,11,FALSE)/100</f>
        <v>#N/A</v>
      </c>
      <c r="L19" s="36" t="e">
        <f>VLOOKUP(V19,[1]Sheet1!$A$764:$U$778,12,FALSE)</f>
        <v>#N/A</v>
      </c>
      <c r="M19" s="35" t="e">
        <f>VLOOKUP(V19,[1]Sheet1!$A$764:$U$778,13,FALSE)/100</f>
        <v>#N/A</v>
      </c>
      <c r="N19" s="56" t="e">
        <f>VLOOKUP(V19,[1]Sheet1!$A$764:$U$778,14,FALSE)</f>
        <v>#N/A</v>
      </c>
      <c r="O19" s="33" t="e">
        <f>VLOOKUP(V19,[1]Sheet1!$A$764:$U$778,15,FALSE)/100</f>
        <v>#N/A</v>
      </c>
      <c r="P19" s="36" t="e">
        <f>VLOOKUP(V19,[1]Sheet1!$A$764:$U$778,16,FALSE)</f>
        <v>#N/A</v>
      </c>
      <c r="Q19" s="35" t="e">
        <f>VLOOKUP(V19,[1]Sheet1!$A$764:$U$778,17,FALSE)/100</f>
        <v>#N/A</v>
      </c>
      <c r="R19" s="56" t="e">
        <f>VLOOKUP(V19,[1]Sheet1!$A$764:$U$778,18,FALSE)</f>
        <v>#N/A</v>
      </c>
      <c r="S19" s="33" t="e">
        <f>VLOOKUP(V19,[1]Sheet1!$A$764:$U$778,19,FALSE)/100</f>
        <v>#N/A</v>
      </c>
      <c r="T19" s="36" t="e">
        <f>VLOOKUP(V19,[1]Sheet1!$A$764:$U$778,20,FALSE)</f>
        <v>#N/A</v>
      </c>
      <c r="U19" s="35" t="e">
        <f>VLOOKUP(V19,[1]Sheet1!$A$764:$U$778,21,FALSE)/100</f>
        <v>#N/A</v>
      </c>
      <c r="V19" s="67" t="s">
        <v>196</v>
      </c>
    </row>
    <row r="20" spans="1:22" ht="15.75" thickBot="1" x14ac:dyDescent="0.3">
      <c r="A20" s="66" t="s">
        <v>40</v>
      </c>
      <c r="B20" s="57" t="e">
        <f>VLOOKUP(V20,[1]Sheet1!$A$764:$U$778,2,FALSE)</f>
        <v>#N/A</v>
      </c>
      <c r="C20" s="43" t="e">
        <f>VLOOKUP(V20,[1]Sheet1!$A$764:$U$778,3,FALSE)/100</f>
        <v>#N/A</v>
      </c>
      <c r="D20" s="57" t="e">
        <f>VLOOKUP(V20,[1]Sheet1!$A$764:$U$778,4,FALSE)</f>
        <v>#N/A</v>
      </c>
      <c r="E20" s="42" t="e">
        <f>VLOOKUP(V20,[1]Sheet1!$A$764:$U$778,5,FALSE)/100</f>
        <v>#N/A</v>
      </c>
      <c r="F20" s="58" t="e">
        <f>VLOOKUP(V20,[1]Sheet1!$A$764:$U$778,6,FALSE)</f>
        <v>#N/A</v>
      </c>
      <c r="G20" s="43" t="e">
        <f>VLOOKUP(V20,[1]Sheet1!$A$764:$U$778,7,FALSE)/100</f>
        <v>#N/A</v>
      </c>
      <c r="H20" s="57" t="e">
        <f>VLOOKUP(V20,[1]Sheet1!$A$764:$U$778,8,FALSE)</f>
        <v>#N/A</v>
      </c>
      <c r="I20" s="42" t="e">
        <f>VLOOKUP(V20,[1]Sheet1!$A$764:$U$778,9,FALSE)/100</f>
        <v>#N/A</v>
      </c>
      <c r="J20" s="58" t="e">
        <f>VLOOKUP(V20,[1]Sheet1!$A$764:$U$778,10,FALSE)</f>
        <v>#N/A</v>
      </c>
      <c r="K20" s="43" t="e">
        <f>VLOOKUP(V20,[1]Sheet1!$A$764:$U$778,11,FALSE)/100</f>
        <v>#N/A</v>
      </c>
      <c r="L20" s="57" t="e">
        <f>VLOOKUP(V20,[1]Sheet1!$A$764:$U$778,12,FALSE)</f>
        <v>#N/A</v>
      </c>
      <c r="M20" s="42" t="e">
        <f>VLOOKUP(V20,[1]Sheet1!$A$764:$U$778,13,FALSE)/100</f>
        <v>#N/A</v>
      </c>
      <c r="N20" s="58" t="e">
        <f>VLOOKUP(V20,[1]Sheet1!$A$764:$U$778,14,FALSE)</f>
        <v>#N/A</v>
      </c>
      <c r="O20" s="43" t="e">
        <f>VLOOKUP(V20,[1]Sheet1!$A$764:$U$778,15,FALSE)/100</f>
        <v>#N/A</v>
      </c>
      <c r="P20" s="57" t="e">
        <f>VLOOKUP(V20,[1]Sheet1!$A$764:$U$778,16,FALSE)</f>
        <v>#N/A</v>
      </c>
      <c r="Q20" s="42" t="e">
        <f>VLOOKUP(V20,[1]Sheet1!$A$764:$U$778,17,FALSE)/100</f>
        <v>#N/A</v>
      </c>
      <c r="R20" s="58" t="e">
        <f>VLOOKUP(V20,[1]Sheet1!$A$764:$U$778,18,FALSE)</f>
        <v>#N/A</v>
      </c>
      <c r="S20" s="43" t="e">
        <f>VLOOKUP(V20,[1]Sheet1!$A$764:$U$778,19,FALSE)/100</f>
        <v>#N/A</v>
      </c>
      <c r="T20" s="57" t="e">
        <f>VLOOKUP(V20,[1]Sheet1!$A$764:$U$778,20,FALSE)</f>
        <v>#N/A</v>
      </c>
      <c r="U20" s="42" t="e">
        <f>VLOOKUP(V20,[1]Sheet1!$A$764:$U$778,21,FALSE)/100</f>
        <v>#N/A</v>
      </c>
      <c r="V20" s="67" t="s">
        <v>197</v>
      </c>
    </row>
    <row r="21" spans="1:22" ht="25.2" customHeight="1" thickBot="1" x14ac:dyDescent="0.3">
      <c r="A21" s="37" t="s">
        <v>122</v>
      </c>
      <c r="B21" s="61" t="e">
        <f>VLOOKUP(V21,[1]Sheet1!$A$764:$U$778,2,FALSE)</f>
        <v>#N/A</v>
      </c>
      <c r="C21" s="46" t="e">
        <f>VLOOKUP(V21,[1]Sheet1!$A$764:$U$778,3,FALSE)/100</f>
        <v>#N/A</v>
      </c>
      <c r="D21" s="62" t="e">
        <f>VLOOKUP(V21,[1]Sheet1!$A$764:$U$778,4,FALSE)</f>
        <v>#N/A</v>
      </c>
      <c r="E21" s="47" t="e">
        <f>VLOOKUP(V21,[1]Sheet1!$A$764:$U$778,5,FALSE)/100</f>
        <v>#N/A</v>
      </c>
      <c r="F21" s="61" t="e">
        <f>VLOOKUP(V21,[1]Sheet1!$A$764:$U$778,6,FALSE)</f>
        <v>#N/A</v>
      </c>
      <c r="G21" s="46" t="e">
        <f>VLOOKUP(V21,[1]Sheet1!$A$764:$U$778,7,FALSE)/100</f>
        <v>#N/A</v>
      </c>
      <c r="H21" s="62" t="e">
        <f>VLOOKUP(V21,[1]Sheet1!$A$764:$U$778,8,FALSE)</f>
        <v>#N/A</v>
      </c>
      <c r="I21" s="47" t="e">
        <f>VLOOKUP(V21,[1]Sheet1!$A$764:$U$778,9,FALSE)/100</f>
        <v>#N/A</v>
      </c>
      <c r="J21" s="61" t="e">
        <f>VLOOKUP(V21,[1]Sheet1!$A$764:$U$778,10,FALSE)</f>
        <v>#N/A</v>
      </c>
      <c r="K21" s="46" t="e">
        <f>VLOOKUP(V21,[1]Sheet1!$A$764:$U$778,11,FALSE)/100</f>
        <v>#N/A</v>
      </c>
      <c r="L21" s="62" t="e">
        <f>VLOOKUP(V21,[1]Sheet1!$A$764:$U$778,12,FALSE)</f>
        <v>#N/A</v>
      </c>
      <c r="M21" s="47" t="e">
        <f>VLOOKUP(V21,[1]Sheet1!$A$764:$U$778,13,FALSE)/100</f>
        <v>#N/A</v>
      </c>
      <c r="N21" s="61" t="e">
        <f>VLOOKUP(V21,[1]Sheet1!$A$764:$U$778,14,FALSE)</f>
        <v>#N/A</v>
      </c>
      <c r="O21" s="46" t="e">
        <f>VLOOKUP(V21,[1]Sheet1!$A$764:$U$778,15,FALSE)/100</f>
        <v>#N/A</v>
      </c>
      <c r="P21" s="62" t="e">
        <f>VLOOKUP(V21,[1]Sheet1!$A$764:$U$778,16,FALSE)</f>
        <v>#N/A</v>
      </c>
      <c r="Q21" s="47" t="e">
        <f>VLOOKUP(V21,[1]Sheet1!$A$764:$U$778,17,FALSE)/100</f>
        <v>#N/A</v>
      </c>
      <c r="R21" s="61" t="e">
        <f>VLOOKUP(V21,[1]Sheet1!$A$764:$U$778,18,FALSE)</f>
        <v>#N/A</v>
      </c>
      <c r="S21" s="46" t="e">
        <f>VLOOKUP(V21,[1]Sheet1!$A$764:$U$778,19,FALSE)/100</f>
        <v>#N/A</v>
      </c>
      <c r="T21" s="62" t="e">
        <f>VLOOKUP(V21,[1]Sheet1!$A$764:$U$778,20,FALSE)</f>
        <v>#N/A</v>
      </c>
      <c r="U21" s="47" t="e">
        <f>VLOOKUP(V21,[1]Sheet1!$A$764:$U$778,21,FALSE)/100</f>
        <v>#N/A</v>
      </c>
      <c r="V21" s="68" t="s">
        <v>54</v>
      </c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Y38"/>
  <sheetViews>
    <sheetView topLeftCell="T24" zoomScaleNormal="100" workbookViewId="0">
      <selection activeCell="C8" sqref="C8:X33"/>
    </sheetView>
  </sheetViews>
  <sheetFormatPr defaultColWidth="9.109375" defaultRowHeight="14.4" x14ac:dyDescent="0.3"/>
  <cols>
    <col min="1" max="1" width="2.6640625" style="81" customWidth="1"/>
    <col min="2" max="2" width="12.5546875" style="81" customWidth="1"/>
    <col min="3" max="24" width="11.44140625" style="81" customWidth="1"/>
    <col min="25" max="16384" width="9.109375" style="81"/>
  </cols>
  <sheetData>
    <row r="1" spans="2:25" ht="15.75" thickBot="1" x14ac:dyDescent="0.3"/>
    <row r="2" spans="2:25" ht="25.2" customHeight="1" thickTop="1" thickBot="1" x14ac:dyDescent="0.35">
      <c r="B2" s="310" t="s">
        <v>275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2"/>
    </row>
    <row r="3" spans="2:25" ht="25.2" customHeight="1" thickTop="1" thickBot="1" x14ac:dyDescent="0.35">
      <c r="B3" s="313" t="s">
        <v>4</v>
      </c>
      <c r="C3" s="317" t="s">
        <v>37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8"/>
      <c r="W3" s="319" t="s">
        <v>32</v>
      </c>
      <c r="X3" s="320"/>
    </row>
    <row r="4" spans="2:25" ht="25.2" customHeight="1" thickTop="1" thickBot="1" x14ac:dyDescent="0.35">
      <c r="B4" s="314"/>
      <c r="C4" s="325" t="s">
        <v>38</v>
      </c>
      <c r="D4" s="326"/>
      <c r="E4" s="326"/>
      <c r="F4" s="326"/>
      <c r="G4" s="326"/>
      <c r="H4" s="326"/>
      <c r="I4" s="326"/>
      <c r="J4" s="326"/>
      <c r="K4" s="326"/>
      <c r="L4" s="327"/>
      <c r="M4" s="325" t="s">
        <v>39</v>
      </c>
      <c r="N4" s="326"/>
      <c r="O4" s="326"/>
      <c r="P4" s="326"/>
      <c r="Q4" s="326"/>
      <c r="R4" s="326"/>
      <c r="S4" s="326"/>
      <c r="T4" s="326"/>
      <c r="U4" s="326"/>
      <c r="V4" s="327"/>
      <c r="W4" s="321"/>
      <c r="X4" s="322"/>
    </row>
    <row r="5" spans="2:25" ht="25.2" customHeight="1" thickTop="1" thickBot="1" x14ac:dyDescent="0.35">
      <c r="B5" s="314"/>
      <c r="C5" s="325" t="s">
        <v>33</v>
      </c>
      <c r="D5" s="328"/>
      <c r="E5" s="328"/>
      <c r="F5" s="328"/>
      <c r="G5" s="328"/>
      <c r="H5" s="328"/>
      <c r="I5" s="328"/>
      <c r="J5" s="329"/>
      <c r="K5" s="330" t="s">
        <v>32</v>
      </c>
      <c r="L5" s="331"/>
      <c r="M5" s="325" t="s">
        <v>33</v>
      </c>
      <c r="N5" s="328"/>
      <c r="O5" s="328"/>
      <c r="P5" s="328"/>
      <c r="Q5" s="328"/>
      <c r="R5" s="328"/>
      <c r="S5" s="328"/>
      <c r="T5" s="329"/>
      <c r="U5" s="330" t="s">
        <v>32</v>
      </c>
      <c r="V5" s="331"/>
      <c r="W5" s="321"/>
      <c r="X5" s="322"/>
    </row>
    <row r="6" spans="2:25" ht="25.2" customHeight="1" thickTop="1" thickBot="1" x14ac:dyDescent="0.35">
      <c r="B6" s="315"/>
      <c r="C6" s="305" t="s">
        <v>34</v>
      </c>
      <c r="D6" s="306"/>
      <c r="E6" s="307" t="s">
        <v>198</v>
      </c>
      <c r="F6" s="306"/>
      <c r="G6" s="307" t="s">
        <v>53</v>
      </c>
      <c r="H6" s="306"/>
      <c r="I6" s="308" t="s">
        <v>35</v>
      </c>
      <c r="J6" s="309"/>
      <c r="K6" s="332"/>
      <c r="L6" s="333"/>
      <c r="M6" s="305" t="s">
        <v>34</v>
      </c>
      <c r="N6" s="306"/>
      <c r="O6" s="307" t="s">
        <v>198</v>
      </c>
      <c r="P6" s="306"/>
      <c r="Q6" s="307" t="s">
        <v>53</v>
      </c>
      <c r="R6" s="306"/>
      <c r="S6" s="308" t="s">
        <v>35</v>
      </c>
      <c r="T6" s="309"/>
      <c r="U6" s="332"/>
      <c r="V6" s="333"/>
      <c r="W6" s="323"/>
      <c r="X6" s="324"/>
    </row>
    <row r="7" spans="2:25" ht="25.2" customHeight="1" thickTop="1" thickBot="1" x14ac:dyDescent="0.35">
      <c r="B7" s="316"/>
      <c r="C7" s="119" t="s">
        <v>5</v>
      </c>
      <c r="D7" s="120" t="s">
        <v>6</v>
      </c>
      <c r="E7" s="121" t="s">
        <v>5</v>
      </c>
      <c r="F7" s="120" t="s">
        <v>6</v>
      </c>
      <c r="G7" s="121" t="s">
        <v>5</v>
      </c>
      <c r="H7" s="120" t="s">
        <v>6</v>
      </c>
      <c r="I7" s="121" t="s">
        <v>5</v>
      </c>
      <c r="J7" s="122" t="s">
        <v>6</v>
      </c>
      <c r="K7" s="119" t="s">
        <v>5</v>
      </c>
      <c r="L7" s="123" t="s">
        <v>6</v>
      </c>
      <c r="M7" s="119" t="s">
        <v>5</v>
      </c>
      <c r="N7" s="120" t="s">
        <v>6</v>
      </c>
      <c r="O7" s="121" t="s">
        <v>5</v>
      </c>
      <c r="P7" s="120" t="s">
        <v>6</v>
      </c>
      <c r="Q7" s="121" t="s">
        <v>5</v>
      </c>
      <c r="R7" s="120" t="s">
        <v>6</v>
      </c>
      <c r="S7" s="121" t="s">
        <v>5</v>
      </c>
      <c r="T7" s="122" t="s">
        <v>6</v>
      </c>
      <c r="U7" s="119" t="s">
        <v>5</v>
      </c>
      <c r="V7" s="123" t="s">
        <v>6</v>
      </c>
      <c r="W7" s="119" t="s">
        <v>5</v>
      </c>
      <c r="X7" s="123" t="s">
        <v>6</v>
      </c>
    </row>
    <row r="8" spans="2:25" ht="20.100000000000001" customHeight="1" thickTop="1" x14ac:dyDescent="0.25">
      <c r="B8" s="124" t="s">
        <v>7</v>
      </c>
      <c r="C8" s="125">
        <v>23</v>
      </c>
      <c r="D8" s="126">
        <v>1.0154525386313467E-2</v>
      </c>
      <c r="E8" s="127">
        <v>63</v>
      </c>
      <c r="F8" s="126">
        <v>1.3092269326683292E-2</v>
      </c>
      <c r="G8" s="127">
        <v>0</v>
      </c>
      <c r="H8" s="126">
        <v>0</v>
      </c>
      <c r="I8" s="127">
        <v>1</v>
      </c>
      <c r="J8" s="128">
        <v>0.33333333333333331</v>
      </c>
      <c r="K8" s="129">
        <v>87</v>
      </c>
      <c r="L8" s="130">
        <v>1.1865793780687398E-2</v>
      </c>
      <c r="M8" s="125">
        <v>61</v>
      </c>
      <c r="N8" s="131">
        <v>5.4561717352415023E-2</v>
      </c>
      <c r="O8" s="127">
        <v>217</v>
      </c>
      <c r="P8" s="131">
        <v>7.6543209876543214E-2</v>
      </c>
      <c r="Q8" s="127">
        <v>2</v>
      </c>
      <c r="R8" s="131">
        <v>1.2578616352201259E-2</v>
      </c>
      <c r="S8" s="127">
        <v>0</v>
      </c>
      <c r="T8" s="128">
        <v>0</v>
      </c>
      <c r="U8" s="129">
        <v>280</v>
      </c>
      <c r="V8" s="132">
        <v>6.7961165048543687E-2</v>
      </c>
      <c r="W8" s="133">
        <v>367</v>
      </c>
      <c r="X8" s="132">
        <v>3.2046804051694029E-2</v>
      </c>
      <c r="Y8" s="84"/>
    </row>
    <row r="9" spans="2:25" ht="20.100000000000001" customHeight="1" x14ac:dyDescent="0.25">
      <c r="B9" s="124" t="s">
        <v>8</v>
      </c>
      <c r="C9" s="125">
        <v>0</v>
      </c>
      <c r="D9" s="126">
        <v>0</v>
      </c>
      <c r="E9" s="127">
        <v>1</v>
      </c>
      <c r="F9" s="126">
        <v>2.0781379883624273E-4</v>
      </c>
      <c r="G9" s="127">
        <v>0</v>
      </c>
      <c r="H9" s="126">
        <v>0</v>
      </c>
      <c r="I9" s="127">
        <v>0</v>
      </c>
      <c r="J9" s="128">
        <v>0</v>
      </c>
      <c r="K9" s="133">
        <v>1</v>
      </c>
      <c r="L9" s="130">
        <v>1.3638843426077467E-4</v>
      </c>
      <c r="M9" s="125">
        <v>1</v>
      </c>
      <c r="N9" s="131">
        <v>8.9445438282647585E-4</v>
      </c>
      <c r="O9" s="127">
        <v>6</v>
      </c>
      <c r="P9" s="131">
        <v>2.1164021164021165E-3</v>
      </c>
      <c r="Q9" s="127">
        <v>0</v>
      </c>
      <c r="R9" s="131">
        <v>0</v>
      </c>
      <c r="S9" s="127">
        <v>0</v>
      </c>
      <c r="T9" s="128">
        <v>0</v>
      </c>
      <c r="U9" s="133">
        <v>7</v>
      </c>
      <c r="V9" s="132">
        <v>1.6990291262135922E-3</v>
      </c>
      <c r="W9" s="133">
        <v>8</v>
      </c>
      <c r="X9" s="132">
        <v>6.9856793573174988E-4</v>
      </c>
      <c r="Y9" s="84"/>
    </row>
    <row r="10" spans="2:25" ht="20.100000000000001" customHeight="1" x14ac:dyDescent="0.25">
      <c r="B10" s="124" t="s">
        <v>9</v>
      </c>
      <c r="C10" s="125">
        <v>0</v>
      </c>
      <c r="D10" s="126">
        <v>0</v>
      </c>
      <c r="E10" s="127">
        <v>0</v>
      </c>
      <c r="F10" s="126">
        <v>0</v>
      </c>
      <c r="G10" s="127">
        <v>0</v>
      </c>
      <c r="H10" s="126">
        <v>0</v>
      </c>
      <c r="I10" s="127">
        <v>0</v>
      </c>
      <c r="J10" s="128">
        <v>0</v>
      </c>
      <c r="K10" s="133">
        <v>0</v>
      </c>
      <c r="L10" s="130">
        <v>0</v>
      </c>
      <c r="M10" s="125">
        <v>1</v>
      </c>
      <c r="N10" s="131">
        <v>8.9445438282647585E-4</v>
      </c>
      <c r="O10" s="127">
        <v>3</v>
      </c>
      <c r="P10" s="131">
        <v>1.0582010582010583E-3</v>
      </c>
      <c r="Q10" s="127">
        <v>0</v>
      </c>
      <c r="R10" s="131">
        <v>0</v>
      </c>
      <c r="S10" s="127">
        <v>0</v>
      </c>
      <c r="T10" s="128">
        <v>0</v>
      </c>
      <c r="U10" s="133">
        <v>4</v>
      </c>
      <c r="V10" s="132">
        <v>9.7087378640776695E-4</v>
      </c>
      <c r="W10" s="133">
        <v>4</v>
      </c>
      <c r="X10" s="132">
        <v>3.4928396786587494E-4</v>
      </c>
      <c r="Y10" s="84"/>
    </row>
    <row r="11" spans="2:25" ht="20.100000000000001" customHeight="1" x14ac:dyDescent="0.25">
      <c r="B11" s="124" t="s">
        <v>10</v>
      </c>
      <c r="C11" s="125">
        <v>1</v>
      </c>
      <c r="D11" s="126">
        <v>4.4150110375275938E-4</v>
      </c>
      <c r="E11" s="127">
        <v>0</v>
      </c>
      <c r="F11" s="126">
        <v>0</v>
      </c>
      <c r="G11" s="127">
        <v>0</v>
      </c>
      <c r="H11" s="126">
        <v>0</v>
      </c>
      <c r="I11" s="127">
        <v>0</v>
      </c>
      <c r="J11" s="128">
        <v>0</v>
      </c>
      <c r="K11" s="133">
        <v>1</v>
      </c>
      <c r="L11" s="130">
        <v>1.3638843426077467E-4</v>
      </c>
      <c r="M11" s="125">
        <v>2</v>
      </c>
      <c r="N11" s="131">
        <v>1.7889087656529517E-3</v>
      </c>
      <c r="O11" s="127">
        <v>2</v>
      </c>
      <c r="P11" s="131">
        <v>7.0546737213403885E-4</v>
      </c>
      <c r="Q11" s="127">
        <v>0</v>
      </c>
      <c r="R11" s="131">
        <v>0</v>
      </c>
      <c r="S11" s="127">
        <v>0</v>
      </c>
      <c r="T11" s="128">
        <v>0</v>
      </c>
      <c r="U11" s="133">
        <v>4</v>
      </c>
      <c r="V11" s="132">
        <v>9.7087378640776695E-4</v>
      </c>
      <c r="W11" s="133">
        <v>5</v>
      </c>
      <c r="X11" s="132">
        <v>4.366049598323437E-4</v>
      </c>
      <c r="Y11" s="84"/>
    </row>
    <row r="12" spans="2:25" ht="20.100000000000001" customHeight="1" x14ac:dyDescent="0.25">
      <c r="B12" s="124" t="s">
        <v>11</v>
      </c>
      <c r="C12" s="125">
        <v>3</v>
      </c>
      <c r="D12" s="126">
        <v>1.3245033112582781E-3</v>
      </c>
      <c r="E12" s="127">
        <v>8</v>
      </c>
      <c r="F12" s="126">
        <v>1.6625103906899418E-3</v>
      </c>
      <c r="G12" s="127">
        <v>1</v>
      </c>
      <c r="H12" s="126">
        <v>3.968253968253968E-3</v>
      </c>
      <c r="I12" s="127">
        <v>0</v>
      </c>
      <c r="J12" s="128">
        <v>0</v>
      </c>
      <c r="K12" s="133">
        <v>12</v>
      </c>
      <c r="L12" s="130">
        <v>1.6366612111292963E-3</v>
      </c>
      <c r="M12" s="125">
        <v>6</v>
      </c>
      <c r="N12" s="131">
        <v>5.3667262969588547E-3</v>
      </c>
      <c r="O12" s="127">
        <v>25</v>
      </c>
      <c r="P12" s="131">
        <v>8.8183421516754845E-3</v>
      </c>
      <c r="Q12" s="127">
        <v>3</v>
      </c>
      <c r="R12" s="131">
        <v>1.8867924528301886E-2</v>
      </c>
      <c r="S12" s="127">
        <v>1</v>
      </c>
      <c r="T12" s="128">
        <v>0.125</v>
      </c>
      <c r="U12" s="133">
        <v>35</v>
      </c>
      <c r="V12" s="132">
        <v>8.4951456310679609E-3</v>
      </c>
      <c r="W12" s="133">
        <v>47</v>
      </c>
      <c r="X12" s="132">
        <v>4.1040866224240306E-3</v>
      </c>
      <c r="Y12" s="84"/>
    </row>
    <row r="13" spans="2:25" ht="20.100000000000001" customHeight="1" x14ac:dyDescent="0.25">
      <c r="B13" s="124" t="s">
        <v>12</v>
      </c>
      <c r="C13" s="125">
        <v>8</v>
      </c>
      <c r="D13" s="126">
        <v>3.5320088300220751E-3</v>
      </c>
      <c r="E13" s="127">
        <v>83</v>
      </c>
      <c r="F13" s="126">
        <v>1.7248545303408146E-2</v>
      </c>
      <c r="G13" s="127">
        <v>6</v>
      </c>
      <c r="H13" s="126">
        <v>2.3809523809523808E-2</v>
      </c>
      <c r="I13" s="127">
        <v>0</v>
      </c>
      <c r="J13" s="128">
        <v>0</v>
      </c>
      <c r="K13" s="133">
        <v>97</v>
      </c>
      <c r="L13" s="130">
        <v>1.3229678123295145E-2</v>
      </c>
      <c r="M13" s="125">
        <v>20</v>
      </c>
      <c r="N13" s="131">
        <v>1.7889087656529516E-2</v>
      </c>
      <c r="O13" s="127">
        <v>101</v>
      </c>
      <c r="P13" s="131">
        <v>3.5626102292768962E-2</v>
      </c>
      <c r="Q13" s="127">
        <v>8</v>
      </c>
      <c r="R13" s="131">
        <v>5.0314465408805034E-2</v>
      </c>
      <c r="S13" s="127">
        <v>0</v>
      </c>
      <c r="T13" s="128">
        <v>0</v>
      </c>
      <c r="U13" s="133">
        <v>129</v>
      </c>
      <c r="V13" s="132">
        <v>3.1310679611650488E-2</v>
      </c>
      <c r="W13" s="133">
        <v>226</v>
      </c>
      <c r="X13" s="132">
        <v>1.9734544184421936E-2</v>
      </c>
      <c r="Y13" s="84"/>
    </row>
    <row r="14" spans="2:25" ht="20.100000000000001" customHeight="1" x14ac:dyDescent="0.25">
      <c r="B14" s="124" t="s">
        <v>13</v>
      </c>
      <c r="C14" s="125">
        <v>112</v>
      </c>
      <c r="D14" s="126">
        <v>4.9448123620309051E-2</v>
      </c>
      <c r="E14" s="127">
        <v>386</v>
      </c>
      <c r="F14" s="126">
        <v>8.0216126350789688E-2</v>
      </c>
      <c r="G14" s="127">
        <v>17</v>
      </c>
      <c r="H14" s="126">
        <v>6.7460317460317457E-2</v>
      </c>
      <c r="I14" s="127">
        <v>1</v>
      </c>
      <c r="J14" s="128">
        <v>0.33333333333333331</v>
      </c>
      <c r="K14" s="133">
        <v>516</v>
      </c>
      <c r="L14" s="130">
        <v>7.0376432078559745E-2</v>
      </c>
      <c r="M14" s="125">
        <v>69</v>
      </c>
      <c r="N14" s="131">
        <v>6.1717352415026835E-2</v>
      </c>
      <c r="O14" s="127">
        <v>296</v>
      </c>
      <c r="P14" s="131">
        <v>0.10440917107583775</v>
      </c>
      <c r="Q14" s="127">
        <v>15</v>
      </c>
      <c r="R14" s="131">
        <v>9.4339622641509441E-2</v>
      </c>
      <c r="S14" s="127">
        <v>0</v>
      </c>
      <c r="T14" s="128">
        <v>0</v>
      </c>
      <c r="U14" s="133">
        <v>380</v>
      </c>
      <c r="V14" s="132">
        <v>9.2233009708737865E-2</v>
      </c>
      <c r="W14" s="133">
        <v>896</v>
      </c>
      <c r="X14" s="132">
        <v>7.823960880195599E-2</v>
      </c>
      <c r="Y14" s="84"/>
    </row>
    <row r="15" spans="2:25" ht="20.100000000000001" customHeight="1" x14ac:dyDescent="0.25">
      <c r="B15" s="124" t="s">
        <v>14</v>
      </c>
      <c r="C15" s="125">
        <v>461</v>
      </c>
      <c r="D15" s="126">
        <v>0.20353200883002207</v>
      </c>
      <c r="E15" s="127">
        <v>1069</v>
      </c>
      <c r="F15" s="126">
        <v>0.22215295095594348</v>
      </c>
      <c r="G15" s="127">
        <v>57</v>
      </c>
      <c r="H15" s="126">
        <v>0.22619047619047619</v>
      </c>
      <c r="I15" s="127">
        <v>1</v>
      </c>
      <c r="J15" s="128">
        <v>0.33333333333333331</v>
      </c>
      <c r="K15" s="133">
        <v>1588</v>
      </c>
      <c r="L15" s="130">
        <v>0.21658483360611019</v>
      </c>
      <c r="M15" s="125">
        <v>217</v>
      </c>
      <c r="N15" s="131">
        <v>0.19409660107334525</v>
      </c>
      <c r="O15" s="127">
        <v>615</v>
      </c>
      <c r="P15" s="131">
        <v>0.21693121693121692</v>
      </c>
      <c r="Q15" s="127">
        <v>36</v>
      </c>
      <c r="R15" s="131">
        <v>0.22641509433962265</v>
      </c>
      <c r="S15" s="127">
        <v>0</v>
      </c>
      <c r="T15" s="128">
        <v>0</v>
      </c>
      <c r="U15" s="133">
        <v>868</v>
      </c>
      <c r="V15" s="132">
        <v>0.21067961165048543</v>
      </c>
      <c r="W15" s="133">
        <v>2456</v>
      </c>
      <c r="X15" s="132">
        <v>0.21446035626964721</v>
      </c>
      <c r="Y15" s="84"/>
    </row>
    <row r="16" spans="2:25" ht="20.100000000000001" customHeight="1" x14ac:dyDescent="0.25">
      <c r="B16" s="124" t="s">
        <v>15</v>
      </c>
      <c r="C16" s="125">
        <v>583</v>
      </c>
      <c r="D16" s="126">
        <v>0.25739514348785875</v>
      </c>
      <c r="E16" s="127">
        <v>1011</v>
      </c>
      <c r="F16" s="126">
        <v>0.21009975062344138</v>
      </c>
      <c r="G16" s="127">
        <v>42</v>
      </c>
      <c r="H16" s="126">
        <v>0.16666666666666666</v>
      </c>
      <c r="I16" s="127">
        <v>0</v>
      </c>
      <c r="J16" s="128">
        <v>0</v>
      </c>
      <c r="K16" s="133">
        <v>1636</v>
      </c>
      <c r="L16" s="130">
        <v>0.22313147845062739</v>
      </c>
      <c r="M16" s="125">
        <v>211</v>
      </c>
      <c r="N16" s="131">
        <v>0.18872987477638639</v>
      </c>
      <c r="O16" s="127">
        <v>347</v>
      </c>
      <c r="P16" s="131">
        <v>0.12239858906525573</v>
      </c>
      <c r="Q16" s="127">
        <v>17</v>
      </c>
      <c r="R16" s="131">
        <v>0.1069182389937107</v>
      </c>
      <c r="S16" s="127">
        <v>0</v>
      </c>
      <c r="T16" s="128">
        <v>0</v>
      </c>
      <c r="U16" s="133">
        <v>575</v>
      </c>
      <c r="V16" s="132">
        <v>0.1395631067961165</v>
      </c>
      <c r="W16" s="133">
        <v>2211</v>
      </c>
      <c r="X16" s="132">
        <v>0.19306671323786237</v>
      </c>
      <c r="Y16" s="84"/>
    </row>
    <row r="17" spans="2:25" ht="20.100000000000001" customHeight="1" x14ac:dyDescent="0.25">
      <c r="B17" s="124" t="s">
        <v>16</v>
      </c>
      <c r="C17" s="125">
        <v>97</v>
      </c>
      <c r="D17" s="126">
        <v>4.2825607064017661E-2</v>
      </c>
      <c r="E17" s="127">
        <v>186</v>
      </c>
      <c r="F17" s="126">
        <v>3.8653366583541147E-2</v>
      </c>
      <c r="G17" s="127">
        <v>7</v>
      </c>
      <c r="H17" s="126">
        <v>2.7777777777777776E-2</v>
      </c>
      <c r="I17" s="127">
        <v>0</v>
      </c>
      <c r="J17" s="128">
        <v>0</v>
      </c>
      <c r="K17" s="133">
        <v>290</v>
      </c>
      <c r="L17" s="130">
        <v>3.9552645935624658E-2</v>
      </c>
      <c r="M17" s="125">
        <v>50</v>
      </c>
      <c r="N17" s="131">
        <v>4.4722719141323794E-2</v>
      </c>
      <c r="O17" s="127">
        <v>84</v>
      </c>
      <c r="P17" s="131">
        <v>2.9629629629629631E-2</v>
      </c>
      <c r="Q17" s="127">
        <v>4</v>
      </c>
      <c r="R17" s="131">
        <v>2.5157232704402517E-2</v>
      </c>
      <c r="S17" s="127">
        <v>0</v>
      </c>
      <c r="T17" s="128">
        <v>0</v>
      </c>
      <c r="U17" s="133">
        <v>138</v>
      </c>
      <c r="V17" s="132">
        <v>3.3495145631067959E-2</v>
      </c>
      <c r="W17" s="133">
        <v>428</v>
      </c>
      <c r="X17" s="132">
        <v>3.7373384561648619E-2</v>
      </c>
      <c r="Y17" s="84"/>
    </row>
    <row r="18" spans="2:25" ht="20.100000000000001" customHeight="1" x14ac:dyDescent="0.25">
      <c r="B18" s="124" t="s">
        <v>17</v>
      </c>
      <c r="C18" s="125">
        <v>48</v>
      </c>
      <c r="D18" s="126">
        <v>2.119205298013245E-2</v>
      </c>
      <c r="E18" s="127">
        <v>107</v>
      </c>
      <c r="F18" s="126">
        <v>2.2236076475477973E-2</v>
      </c>
      <c r="G18" s="127">
        <v>11</v>
      </c>
      <c r="H18" s="126">
        <v>4.3650793650793648E-2</v>
      </c>
      <c r="I18" s="127">
        <v>0</v>
      </c>
      <c r="J18" s="128">
        <v>0</v>
      </c>
      <c r="K18" s="133">
        <v>166</v>
      </c>
      <c r="L18" s="130">
        <v>2.2640480087288598E-2</v>
      </c>
      <c r="M18" s="125">
        <v>30</v>
      </c>
      <c r="N18" s="131">
        <v>2.6833631484794274E-2</v>
      </c>
      <c r="O18" s="127">
        <v>56</v>
      </c>
      <c r="P18" s="131">
        <v>1.9753086419753086E-2</v>
      </c>
      <c r="Q18" s="127">
        <v>1</v>
      </c>
      <c r="R18" s="131">
        <v>6.2893081761006293E-3</v>
      </c>
      <c r="S18" s="127">
        <v>0</v>
      </c>
      <c r="T18" s="128">
        <v>0</v>
      </c>
      <c r="U18" s="133">
        <v>87</v>
      </c>
      <c r="V18" s="132">
        <v>2.1116504854368931E-2</v>
      </c>
      <c r="W18" s="133">
        <v>253</v>
      </c>
      <c r="X18" s="132">
        <v>2.2092210967516592E-2</v>
      </c>
      <c r="Y18" s="84"/>
    </row>
    <row r="19" spans="2:25" ht="20.100000000000001" customHeight="1" x14ac:dyDescent="0.25">
      <c r="B19" s="124" t="s">
        <v>18</v>
      </c>
      <c r="C19" s="125">
        <v>57</v>
      </c>
      <c r="D19" s="126">
        <v>2.5165562913907286E-2</v>
      </c>
      <c r="E19" s="127">
        <v>138</v>
      </c>
      <c r="F19" s="126">
        <v>2.8678304239401497E-2</v>
      </c>
      <c r="G19" s="127">
        <v>10</v>
      </c>
      <c r="H19" s="126">
        <v>3.968253968253968E-2</v>
      </c>
      <c r="I19" s="127">
        <v>0</v>
      </c>
      <c r="J19" s="128">
        <v>0</v>
      </c>
      <c r="K19" s="133">
        <v>205</v>
      </c>
      <c r="L19" s="130">
        <v>2.7959629023458811E-2</v>
      </c>
      <c r="M19" s="125">
        <v>18</v>
      </c>
      <c r="N19" s="131">
        <v>1.6100178890876567E-2</v>
      </c>
      <c r="O19" s="127">
        <v>51</v>
      </c>
      <c r="P19" s="131">
        <v>1.7989417989417989E-2</v>
      </c>
      <c r="Q19" s="127">
        <v>6</v>
      </c>
      <c r="R19" s="131">
        <v>3.7735849056603772E-2</v>
      </c>
      <c r="S19" s="127">
        <v>0</v>
      </c>
      <c r="T19" s="128">
        <v>0</v>
      </c>
      <c r="U19" s="133">
        <v>75</v>
      </c>
      <c r="V19" s="132">
        <v>1.820388349514563E-2</v>
      </c>
      <c r="W19" s="133">
        <v>280</v>
      </c>
      <c r="X19" s="132">
        <v>2.4449877750611249E-2</v>
      </c>
      <c r="Y19" s="84"/>
    </row>
    <row r="20" spans="2:25" ht="20.100000000000001" customHeight="1" x14ac:dyDescent="0.25">
      <c r="B20" s="124" t="s">
        <v>19</v>
      </c>
      <c r="C20" s="125">
        <v>138</v>
      </c>
      <c r="D20" s="126">
        <v>6.0927152317880796E-2</v>
      </c>
      <c r="E20" s="127">
        <v>260</v>
      </c>
      <c r="F20" s="126">
        <v>5.4031587697423111E-2</v>
      </c>
      <c r="G20" s="127">
        <v>11</v>
      </c>
      <c r="H20" s="126">
        <v>4.3650793650793648E-2</v>
      </c>
      <c r="I20" s="127">
        <v>0</v>
      </c>
      <c r="J20" s="128">
        <v>0</v>
      </c>
      <c r="K20" s="133">
        <v>409</v>
      </c>
      <c r="L20" s="130">
        <v>5.5782869612656848E-2</v>
      </c>
      <c r="M20" s="125">
        <v>41</v>
      </c>
      <c r="N20" s="131">
        <v>3.6672629695885507E-2</v>
      </c>
      <c r="O20" s="127">
        <v>102</v>
      </c>
      <c r="P20" s="131">
        <v>3.5978835978835978E-2</v>
      </c>
      <c r="Q20" s="127">
        <v>7</v>
      </c>
      <c r="R20" s="131">
        <v>4.40251572327044E-2</v>
      </c>
      <c r="S20" s="127">
        <v>0</v>
      </c>
      <c r="T20" s="128">
        <v>0</v>
      </c>
      <c r="U20" s="133">
        <v>150</v>
      </c>
      <c r="V20" s="132">
        <v>3.640776699029126E-2</v>
      </c>
      <c r="W20" s="133">
        <v>559</v>
      </c>
      <c r="X20" s="132">
        <v>4.8812434509256028E-2</v>
      </c>
      <c r="Y20" s="84"/>
    </row>
    <row r="21" spans="2:25" ht="20.100000000000001" customHeight="1" x14ac:dyDescent="0.3">
      <c r="B21" s="124" t="s">
        <v>20</v>
      </c>
      <c r="C21" s="125">
        <v>93</v>
      </c>
      <c r="D21" s="126">
        <v>4.105960264900662E-2</v>
      </c>
      <c r="E21" s="127">
        <v>162</v>
      </c>
      <c r="F21" s="126">
        <v>3.366583541147132E-2</v>
      </c>
      <c r="G21" s="127">
        <v>15</v>
      </c>
      <c r="H21" s="126">
        <v>5.9523809523809521E-2</v>
      </c>
      <c r="I21" s="127">
        <v>0</v>
      </c>
      <c r="J21" s="128">
        <v>0</v>
      </c>
      <c r="K21" s="133">
        <v>270</v>
      </c>
      <c r="L21" s="130">
        <v>3.6824877250409165E-2</v>
      </c>
      <c r="M21" s="125">
        <v>35</v>
      </c>
      <c r="N21" s="131">
        <v>3.1305903398926652E-2</v>
      </c>
      <c r="O21" s="127">
        <v>73</v>
      </c>
      <c r="P21" s="131">
        <v>2.5749559082892417E-2</v>
      </c>
      <c r="Q21" s="127">
        <v>6</v>
      </c>
      <c r="R21" s="131">
        <v>3.7735849056603772E-2</v>
      </c>
      <c r="S21" s="127">
        <v>1</v>
      </c>
      <c r="T21" s="128">
        <v>0.125</v>
      </c>
      <c r="U21" s="133">
        <v>115</v>
      </c>
      <c r="V21" s="132">
        <v>2.7912621359223302E-2</v>
      </c>
      <c r="W21" s="133">
        <v>385</v>
      </c>
      <c r="X21" s="132">
        <v>3.3618581907090467E-2</v>
      </c>
      <c r="Y21" s="84"/>
    </row>
    <row r="22" spans="2:25" ht="20.100000000000001" customHeight="1" x14ac:dyDescent="0.3">
      <c r="B22" s="124" t="s">
        <v>21</v>
      </c>
      <c r="C22" s="125">
        <v>48</v>
      </c>
      <c r="D22" s="126">
        <v>2.119205298013245E-2</v>
      </c>
      <c r="E22" s="127">
        <v>105</v>
      </c>
      <c r="F22" s="126">
        <v>2.1820448877805487E-2</v>
      </c>
      <c r="G22" s="127">
        <v>11</v>
      </c>
      <c r="H22" s="126">
        <v>4.3650793650793648E-2</v>
      </c>
      <c r="I22" s="127">
        <v>0</v>
      </c>
      <c r="J22" s="128">
        <v>0</v>
      </c>
      <c r="K22" s="133">
        <v>164</v>
      </c>
      <c r="L22" s="130">
        <v>2.2367703218767049E-2</v>
      </c>
      <c r="M22" s="125">
        <v>24</v>
      </c>
      <c r="N22" s="131">
        <v>2.1466905187835419E-2</v>
      </c>
      <c r="O22" s="127">
        <v>56</v>
      </c>
      <c r="P22" s="131">
        <v>1.9753086419753086E-2</v>
      </c>
      <c r="Q22" s="127">
        <v>5</v>
      </c>
      <c r="R22" s="131">
        <v>3.1446540880503145E-2</v>
      </c>
      <c r="S22" s="127">
        <v>0</v>
      </c>
      <c r="T22" s="128">
        <v>0</v>
      </c>
      <c r="U22" s="133">
        <v>85</v>
      </c>
      <c r="V22" s="132">
        <v>2.063106796116505E-2</v>
      </c>
      <c r="W22" s="133">
        <v>249</v>
      </c>
      <c r="X22" s="132">
        <v>2.1742926999650716E-2</v>
      </c>
      <c r="Y22" s="84"/>
    </row>
    <row r="23" spans="2:25" ht="20.100000000000001" customHeight="1" x14ac:dyDescent="0.3">
      <c r="B23" s="124" t="s">
        <v>22</v>
      </c>
      <c r="C23" s="125">
        <v>99</v>
      </c>
      <c r="D23" s="126">
        <v>4.3708609271523181E-2</v>
      </c>
      <c r="E23" s="127">
        <v>209</v>
      </c>
      <c r="F23" s="126">
        <v>4.3433083956774733E-2</v>
      </c>
      <c r="G23" s="127">
        <v>13</v>
      </c>
      <c r="H23" s="126">
        <v>5.1587301587301584E-2</v>
      </c>
      <c r="I23" s="127">
        <v>0</v>
      </c>
      <c r="J23" s="128">
        <v>0</v>
      </c>
      <c r="K23" s="133">
        <v>321</v>
      </c>
      <c r="L23" s="130">
        <v>4.3780687397708677E-2</v>
      </c>
      <c r="M23" s="125">
        <v>42</v>
      </c>
      <c r="N23" s="131">
        <v>3.7567084078711989E-2</v>
      </c>
      <c r="O23" s="127">
        <v>122</v>
      </c>
      <c r="P23" s="131">
        <v>4.3033509700176366E-2</v>
      </c>
      <c r="Q23" s="127">
        <v>8</v>
      </c>
      <c r="R23" s="131">
        <v>5.0314465408805034E-2</v>
      </c>
      <c r="S23" s="127">
        <v>0</v>
      </c>
      <c r="T23" s="128">
        <v>0</v>
      </c>
      <c r="U23" s="133">
        <v>172</v>
      </c>
      <c r="V23" s="132">
        <v>4.1747572815533977E-2</v>
      </c>
      <c r="W23" s="133">
        <v>493</v>
      </c>
      <c r="X23" s="132">
        <v>4.3049249039469085E-2</v>
      </c>
      <c r="Y23" s="84"/>
    </row>
    <row r="24" spans="2:25" ht="20.100000000000001" customHeight="1" x14ac:dyDescent="0.3">
      <c r="B24" s="124" t="s">
        <v>23</v>
      </c>
      <c r="C24" s="125">
        <v>209</v>
      </c>
      <c r="D24" s="126">
        <v>9.2273730684326705E-2</v>
      </c>
      <c r="E24" s="127">
        <v>399</v>
      </c>
      <c r="F24" s="126">
        <v>8.2917705735660846E-2</v>
      </c>
      <c r="G24" s="127">
        <v>20</v>
      </c>
      <c r="H24" s="126">
        <v>7.9365079365079361E-2</v>
      </c>
      <c r="I24" s="127">
        <v>0</v>
      </c>
      <c r="J24" s="128">
        <v>0</v>
      </c>
      <c r="K24" s="133">
        <v>628</v>
      </c>
      <c r="L24" s="130">
        <v>8.56519367157665E-2</v>
      </c>
      <c r="M24" s="125">
        <v>97</v>
      </c>
      <c r="N24" s="131">
        <v>8.6762075134168157E-2</v>
      </c>
      <c r="O24" s="127">
        <v>276</v>
      </c>
      <c r="P24" s="131">
        <v>9.735449735449736E-2</v>
      </c>
      <c r="Q24" s="127">
        <v>17</v>
      </c>
      <c r="R24" s="131">
        <v>0.1069182389937107</v>
      </c>
      <c r="S24" s="127">
        <v>2</v>
      </c>
      <c r="T24" s="128">
        <v>0.25</v>
      </c>
      <c r="U24" s="133">
        <v>392</v>
      </c>
      <c r="V24" s="132">
        <v>9.5145631067961159E-2</v>
      </c>
      <c r="W24" s="133">
        <v>1020</v>
      </c>
      <c r="X24" s="132">
        <v>8.9067411805798108E-2</v>
      </c>
      <c r="Y24" s="84"/>
    </row>
    <row r="25" spans="2:25" ht="20.100000000000001" customHeight="1" x14ac:dyDescent="0.3">
      <c r="B25" s="124" t="s">
        <v>24</v>
      </c>
      <c r="C25" s="125">
        <v>122</v>
      </c>
      <c r="D25" s="126">
        <v>5.3863134657836646E-2</v>
      </c>
      <c r="E25" s="127">
        <v>289</v>
      </c>
      <c r="F25" s="126">
        <v>6.0058187863674145E-2</v>
      </c>
      <c r="G25" s="127">
        <v>13</v>
      </c>
      <c r="H25" s="126">
        <v>5.1587301587301584E-2</v>
      </c>
      <c r="I25" s="127">
        <v>0</v>
      </c>
      <c r="J25" s="128">
        <v>0</v>
      </c>
      <c r="K25" s="133">
        <v>424</v>
      </c>
      <c r="L25" s="130">
        <v>5.782869612656847E-2</v>
      </c>
      <c r="M25" s="125">
        <v>80</v>
      </c>
      <c r="N25" s="131">
        <v>7.1556350626118065E-2</v>
      </c>
      <c r="O25" s="127">
        <v>161</v>
      </c>
      <c r="P25" s="131">
        <v>5.6790123456790124E-2</v>
      </c>
      <c r="Q25" s="127">
        <v>10</v>
      </c>
      <c r="R25" s="131">
        <v>6.2893081761006289E-2</v>
      </c>
      <c r="S25" s="127">
        <v>2</v>
      </c>
      <c r="T25" s="128">
        <v>0.25</v>
      </c>
      <c r="U25" s="133">
        <v>253</v>
      </c>
      <c r="V25" s="132">
        <v>6.1407766990291261E-2</v>
      </c>
      <c r="W25" s="133">
        <v>677</v>
      </c>
      <c r="X25" s="132">
        <v>5.9116311561299338E-2</v>
      </c>
      <c r="Y25" s="84"/>
    </row>
    <row r="26" spans="2:25" ht="20.100000000000001" customHeight="1" x14ac:dyDescent="0.3">
      <c r="B26" s="124" t="s">
        <v>25</v>
      </c>
      <c r="C26" s="125">
        <v>60</v>
      </c>
      <c r="D26" s="126">
        <v>2.6490066225165563E-2</v>
      </c>
      <c r="E26" s="127">
        <v>111</v>
      </c>
      <c r="F26" s="126">
        <v>2.3067331670822942E-2</v>
      </c>
      <c r="G26" s="127">
        <v>5</v>
      </c>
      <c r="H26" s="126">
        <v>1.984126984126984E-2</v>
      </c>
      <c r="I26" s="127">
        <v>0</v>
      </c>
      <c r="J26" s="128">
        <v>0</v>
      </c>
      <c r="K26" s="133">
        <v>176</v>
      </c>
      <c r="L26" s="130">
        <v>2.4004364429896344E-2</v>
      </c>
      <c r="M26" s="125">
        <v>40</v>
      </c>
      <c r="N26" s="131">
        <v>3.5778175313059032E-2</v>
      </c>
      <c r="O26" s="127">
        <v>96</v>
      </c>
      <c r="P26" s="131">
        <v>3.3862433862433865E-2</v>
      </c>
      <c r="Q26" s="127">
        <v>3</v>
      </c>
      <c r="R26" s="131">
        <v>1.8867924528301886E-2</v>
      </c>
      <c r="S26" s="127">
        <v>0</v>
      </c>
      <c r="T26" s="128">
        <v>0</v>
      </c>
      <c r="U26" s="133">
        <v>139</v>
      </c>
      <c r="V26" s="132">
        <v>3.3737864077669905E-2</v>
      </c>
      <c r="W26" s="133">
        <v>315</v>
      </c>
      <c r="X26" s="132">
        <v>2.7506112469437651E-2</v>
      </c>
      <c r="Y26" s="84"/>
    </row>
    <row r="27" spans="2:25" ht="20.100000000000001" customHeight="1" x14ac:dyDescent="0.3">
      <c r="B27" s="124" t="s">
        <v>26</v>
      </c>
      <c r="C27" s="125">
        <v>19</v>
      </c>
      <c r="D27" s="126">
        <v>8.3885209713024291E-3</v>
      </c>
      <c r="E27" s="127">
        <v>68</v>
      </c>
      <c r="F27" s="126">
        <v>1.4131338320864505E-2</v>
      </c>
      <c r="G27" s="127">
        <v>2</v>
      </c>
      <c r="H27" s="126">
        <v>7.9365079365079361E-3</v>
      </c>
      <c r="I27" s="127">
        <v>0</v>
      </c>
      <c r="J27" s="128">
        <v>0</v>
      </c>
      <c r="K27" s="133">
        <v>89</v>
      </c>
      <c r="L27" s="130">
        <v>1.2138570649208947E-2</v>
      </c>
      <c r="M27" s="125">
        <v>22</v>
      </c>
      <c r="N27" s="131">
        <v>1.9677996422182469E-2</v>
      </c>
      <c r="O27" s="127">
        <v>48</v>
      </c>
      <c r="P27" s="131">
        <v>1.6931216931216932E-2</v>
      </c>
      <c r="Q27" s="127">
        <v>1</v>
      </c>
      <c r="R27" s="131">
        <v>6.2893081761006293E-3</v>
      </c>
      <c r="S27" s="127">
        <v>1</v>
      </c>
      <c r="T27" s="128">
        <v>0.125</v>
      </c>
      <c r="U27" s="133">
        <v>72</v>
      </c>
      <c r="V27" s="132">
        <v>1.7475728155339806E-2</v>
      </c>
      <c r="W27" s="133">
        <v>161</v>
      </c>
      <c r="X27" s="132">
        <v>1.4058679706601468E-2</v>
      </c>
      <c r="Y27" s="84"/>
    </row>
    <row r="28" spans="2:25" ht="20.100000000000001" customHeight="1" x14ac:dyDescent="0.3">
      <c r="B28" s="124" t="s">
        <v>27</v>
      </c>
      <c r="C28" s="125">
        <v>13</v>
      </c>
      <c r="D28" s="126">
        <v>5.739514348785872E-3</v>
      </c>
      <c r="E28" s="127">
        <v>30</v>
      </c>
      <c r="F28" s="126">
        <v>6.2344139650872821E-3</v>
      </c>
      <c r="G28" s="127">
        <v>3</v>
      </c>
      <c r="H28" s="126">
        <v>1.1904761904761904E-2</v>
      </c>
      <c r="I28" s="127">
        <v>0</v>
      </c>
      <c r="J28" s="128">
        <v>0</v>
      </c>
      <c r="K28" s="133">
        <v>46</v>
      </c>
      <c r="L28" s="130">
        <v>6.2738679759956357E-3</v>
      </c>
      <c r="M28" s="125">
        <v>11</v>
      </c>
      <c r="N28" s="131">
        <v>9.8389982110912346E-3</v>
      </c>
      <c r="O28" s="127">
        <v>29</v>
      </c>
      <c r="P28" s="131">
        <v>1.0229276895943563E-2</v>
      </c>
      <c r="Q28" s="127">
        <v>4</v>
      </c>
      <c r="R28" s="131">
        <v>2.5157232704402517E-2</v>
      </c>
      <c r="S28" s="127">
        <v>1</v>
      </c>
      <c r="T28" s="128">
        <v>0.125</v>
      </c>
      <c r="U28" s="133">
        <v>45</v>
      </c>
      <c r="V28" s="132">
        <v>1.0922330097087379E-2</v>
      </c>
      <c r="W28" s="133">
        <v>91</v>
      </c>
      <c r="X28" s="132">
        <v>7.9462102689486554E-3</v>
      </c>
      <c r="Y28" s="84"/>
    </row>
    <row r="29" spans="2:25" ht="20.100000000000001" customHeight="1" x14ac:dyDescent="0.3">
      <c r="B29" s="124" t="s">
        <v>28</v>
      </c>
      <c r="C29" s="125">
        <v>10</v>
      </c>
      <c r="D29" s="126">
        <v>4.4150110375275938E-3</v>
      </c>
      <c r="E29" s="127">
        <v>25</v>
      </c>
      <c r="F29" s="126">
        <v>5.1953449709060684E-3</v>
      </c>
      <c r="G29" s="127">
        <v>3</v>
      </c>
      <c r="H29" s="126">
        <v>1.1904761904761904E-2</v>
      </c>
      <c r="I29" s="127">
        <v>0</v>
      </c>
      <c r="J29" s="128">
        <v>0</v>
      </c>
      <c r="K29" s="133">
        <v>38</v>
      </c>
      <c r="L29" s="130">
        <v>5.1827605019094383E-3</v>
      </c>
      <c r="M29" s="125">
        <v>7</v>
      </c>
      <c r="N29" s="131">
        <v>6.2611806797853312E-3</v>
      </c>
      <c r="O29" s="127">
        <v>21</v>
      </c>
      <c r="P29" s="131">
        <v>7.4074074074074077E-3</v>
      </c>
      <c r="Q29" s="127">
        <v>3</v>
      </c>
      <c r="R29" s="131">
        <v>1.8867924528301886E-2</v>
      </c>
      <c r="S29" s="127">
        <v>0</v>
      </c>
      <c r="T29" s="128">
        <v>0</v>
      </c>
      <c r="U29" s="133">
        <v>31</v>
      </c>
      <c r="V29" s="132">
        <v>7.5242718446601941E-3</v>
      </c>
      <c r="W29" s="133">
        <v>69</v>
      </c>
      <c r="X29" s="132">
        <v>6.025148445686343E-3</v>
      </c>
      <c r="Y29" s="84"/>
    </row>
    <row r="30" spans="2:25" ht="20.100000000000001" customHeight="1" x14ac:dyDescent="0.3">
      <c r="B30" s="124" t="s">
        <v>29</v>
      </c>
      <c r="C30" s="125">
        <v>18</v>
      </c>
      <c r="D30" s="126">
        <v>7.9470198675496689E-3</v>
      </c>
      <c r="E30" s="127">
        <v>26</v>
      </c>
      <c r="F30" s="126">
        <v>5.4031587697423106E-3</v>
      </c>
      <c r="G30" s="127">
        <v>2</v>
      </c>
      <c r="H30" s="126">
        <v>7.9365079365079361E-3</v>
      </c>
      <c r="I30" s="127">
        <v>0</v>
      </c>
      <c r="J30" s="128">
        <v>0</v>
      </c>
      <c r="K30" s="133">
        <v>46</v>
      </c>
      <c r="L30" s="130">
        <v>6.2738679759956357E-3</v>
      </c>
      <c r="M30" s="125">
        <v>12</v>
      </c>
      <c r="N30" s="131">
        <v>1.0733452593917709E-2</v>
      </c>
      <c r="O30" s="127">
        <v>24</v>
      </c>
      <c r="P30" s="131">
        <v>8.4656084656084662E-3</v>
      </c>
      <c r="Q30" s="127">
        <v>2</v>
      </c>
      <c r="R30" s="131">
        <v>1.2578616352201259E-2</v>
      </c>
      <c r="S30" s="127">
        <v>0</v>
      </c>
      <c r="T30" s="128">
        <v>0</v>
      </c>
      <c r="U30" s="133">
        <v>38</v>
      </c>
      <c r="V30" s="132">
        <v>9.2233009708737861E-3</v>
      </c>
      <c r="W30" s="133">
        <v>84</v>
      </c>
      <c r="X30" s="132">
        <v>7.3349633251833741E-3</v>
      </c>
      <c r="Y30" s="84"/>
    </row>
    <row r="31" spans="2:25" ht="20.100000000000001" customHeight="1" x14ac:dyDescent="0.3">
      <c r="B31" s="124" t="s">
        <v>30</v>
      </c>
      <c r="C31" s="125">
        <v>3</v>
      </c>
      <c r="D31" s="126">
        <v>1.3245033112582781E-3</v>
      </c>
      <c r="E31" s="127">
        <v>6</v>
      </c>
      <c r="F31" s="126">
        <v>1.2468827930174563E-3</v>
      </c>
      <c r="G31" s="127">
        <v>1</v>
      </c>
      <c r="H31" s="126">
        <v>3.968253968253968E-3</v>
      </c>
      <c r="I31" s="127">
        <v>0</v>
      </c>
      <c r="J31" s="128">
        <v>0</v>
      </c>
      <c r="K31" s="133">
        <v>10</v>
      </c>
      <c r="L31" s="130">
        <v>1.363884342607747E-3</v>
      </c>
      <c r="M31" s="125">
        <v>4</v>
      </c>
      <c r="N31" s="131">
        <v>3.5778175313059034E-3</v>
      </c>
      <c r="O31" s="127">
        <v>5</v>
      </c>
      <c r="P31" s="131">
        <v>1.7636684303350969E-3</v>
      </c>
      <c r="Q31" s="127">
        <v>1</v>
      </c>
      <c r="R31" s="131">
        <v>6.2893081761006293E-3</v>
      </c>
      <c r="S31" s="127">
        <v>0</v>
      </c>
      <c r="T31" s="128">
        <v>0</v>
      </c>
      <c r="U31" s="133">
        <v>10</v>
      </c>
      <c r="V31" s="132">
        <v>2.4271844660194173E-3</v>
      </c>
      <c r="W31" s="133">
        <v>20</v>
      </c>
      <c r="X31" s="132">
        <v>1.7464198393293748E-3</v>
      </c>
      <c r="Y31" s="84"/>
    </row>
    <row r="32" spans="2:25" ht="20.100000000000001" customHeight="1" thickBot="1" x14ac:dyDescent="0.35">
      <c r="B32" s="124" t="s">
        <v>40</v>
      </c>
      <c r="C32" s="125">
        <v>40</v>
      </c>
      <c r="D32" s="126">
        <v>1.7660044150110375E-2</v>
      </c>
      <c r="E32" s="127">
        <v>70</v>
      </c>
      <c r="F32" s="126">
        <v>1.4546965918536992E-2</v>
      </c>
      <c r="G32" s="134">
        <v>2</v>
      </c>
      <c r="H32" s="126">
        <v>7.9365079365079361E-3</v>
      </c>
      <c r="I32" s="127">
        <v>0</v>
      </c>
      <c r="J32" s="128">
        <v>0</v>
      </c>
      <c r="K32" s="135">
        <v>112</v>
      </c>
      <c r="L32" s="130">
        <v>1.5275504637206765E-2</v>
      </c>
      <c r="M32" s="136">
        <v>17</v>
      </c>
      <c r="N32" s="131">
        <v>1.520572450805009E-2</v>
      </c>
      <c r="O32" s="127">
        <v>19</v>
      </c>
      <c r="P32" s="131">
        <v>6.7019400352733684E-3</v>
      </c>
      <c r="Q32" s="127">
        <v>0</v>
      </c>
      <c r="R32" s="131">
        <v>0</v>
      </c>
      <c r="S32" s="134">
        <v>0</v>
      </c>
      <c r="T32" s="128">
        <v>0</v>
      </c>
      <c r="U32" s="135">
        <v>36</v>
      </c>
      <c r="V32" s="132">
        <v>8.7378640776699032E-3</v>
      </c>
      <c r="W32" s="133">
        <v>148</v>
      </c>
      <c r="X32" s="132">
        <v>1.2923506811037374E-2</v>
      </c>
      <c r="Y32" s="84"/>
    </row>
    <row r="33" spans="2:25" ht="20.100000000000001" customHeight="1" thickTop="1" thickBot="1" x14ac:dyDescent="0.35">
      <c r="B33" s="141" t="s">
        <v>32</v>
      </c>
      <c r="C33" s="144">
        <v>2265</v>
      </c>
      <c r="D33" s="142">
        <v>1</v>
      </c>
      <c r="E33" s="146">
        <v>4812</v>
      </c>
      <c r="F33" s="142">
        <v>0.99999999999999989</v>
      </c>
      <c r="G33" s="146">
        <v>252</v>
      </c>
      <c r="H33" s="142">
        <v>0.99999999999999967</v>
      </c>
      <c r="I33" s="146">
        <v>3</v>
      </c>
      <c r="J33" s="143">
        <v>1</v>
      </c>
      <c r="K33" s="144">
        <v>7332</v>
      </c>
      <c r="L33" s="145">
        <v>1.0000000000000002</v>
      </c>
      <c r="M33" s="144">
        <v>1118</v>
      </c>
      <c r="N33" s="142">
        <v>1</v>
      </c>
      <c r="O33" s="146">
        <v>2835</v>
      </c>
      <c r="P33" s="142">
        <v>1.0000000000000002</v>
      </c>
      <c r="Q33" s="146">
        <v>159</v>
      </c>
      <c r="R33" s="142">
        <v>0.99999999999999989</v>
      </c>
      <c r="S33" s="146">
        <v>8</v>
      </c>
      <c r="T33" s="143">
        <v>1</v>
      </c>
      <c r="U33" s="144">
        <v>4120</v>
      </c>
      <c r="V33" s="145">
        <v>1</v>
      </c>
      <c r="W33" s="144">
        <v>11452</v>
      </c>
      <c r="X33" s="145">
        <v>1</v>
      </c>
      <c r="Y33" s="89"/>
    </row>
    <row r="34" spans="2:25" ht="15.6" thickTop="1" thickBot="1" x14ac:dyDescent="0.35">
      <c r="B34" s="95"/>
      <c r="C34" s="96"/>
      <c r="D34" s="101"/>
      <c r="E34" s="96"/>
      <c r="F34" s="101"/>
      <c r="G34" s="96"/>
      <c r="H34" s="101"/>
      <c r="I34" s="101"/>
      <c r="J34" s="96"/>
      <c r="K34" s="96"/>
      <c r="L34" s="101"/>
      <c r="M34" s="96"/>
      <c r="N34" s="101"/>
      <c r="O34" s="96"/>
      <c r="P34" s="101"/>
      <c r="Q34" s="96"/>
      <c r="R34" s="101"/>
      <c r="S34" s="96"/>
      <c r="T34" s="101"/>
      <c r="U34" s="96"/>
      <c r="V34" s="101"/>
      <c r="W34" s="96"/>
      <c r="X34" s="101"/>
    </row>
    <row r="35" spans="2:25" ht="15" thickTop="1" x14ac:dyDescent="0.3">
      <c r="B35" s="180" t="s">
        <v>36</v>
      </c>
      <c r="C35" s="181"/>
      <c r="D35" s="181"/>
      <c r="E35" s="139"/>
      <c r="F35" s="98"/>
      <c r="G35" s="98"/>
      <c r="H35" s="98"/>
      <c r="I35" s="98"/>
      <c r="J35" s="98"/>
      <c r="K35" s="99"/>
      <c r="L35" s="98"/>
      <c r="M35" s="98"/>
      <c r="N35" s="98"/>
      <c r="O35" s="98"/>
      <c r="P35" s="98"/>
      <c r="Q35" s="98"/>
      <c r="R35" s="98"/>
      <c r="S35" s="98"/>
      <c r="T35" s="98"/>
      <c r="U35" s="99"/>
      <c r="V35" s="98"/>
      <c r="W35" s="102"/>
      <c r="X35" s="98"/>
    </row>
    <row r="36" spans="2:25" ht="15" thickBot="1" x14ac:dyDescent="0.35">
      <c r="B36" s="182" t="s">
        <v>200</v>
      </c>
      <c r="C36" s="183"/>
      <c r="D36" s="183"/>
      <c r="E36" s="140"/>
      <c r="F36" s="98"/>
      <c r="G36" s="98"/>
      <c r="H36" s="98"/>
      <c r="I36" s="98"/>
      <c r="J36" s="98"/>
      <c r="K36" s="99"/>
      <c r="L36" s="98"/>
      <c r="M36" s="98"/>
      <c r="N36" s="98"/>
      <c r="O36" s="98"/>
      <c r="P36" s="98"/>
      <c r="Q36" s="98"/>
      <c r="R36" s="98"/>
      <c r="S36" s="98"/>
      <c r="T36" s="98"/>
      <c r="U36" s="99"/>
      <c r="V36" s="98"/>
      <c r="W36" s="98"/>
      <c r="X36" s="98"/>
    </row>
    <row r="37" spans="2:25" ht="15" thickTop="1" x14ac:dyDescent="0.3">
      <c r="B37" s="103"/>
      <c r="C37" s="98"/>
      <c r="D37" s="98"/>
      <c r="E37" s="98"/>
      <c r="F37" s="98"/>
      <c r="G37" s="98"/>
      <c r="H37" s="98"/>
      <c r="I37" s="98"/>
      <c r="J37" s="98"/>
      <c r="K37" s="99"/>
      <c r="L37" s="98"/>
      <c r="M37" s="98"/>
      <c r="N37" s="98"/>
      <c r="O37" s="98"/>
      <c r="P37" s="98"/>
      <c r="Q37" s="98"/>
      <c r="R37" s="98"/>
      <c r="S37" s="98"/>
      <c r="T37" s="98"/>
      <c r="U37" s="99"/>
      <c r="V37" s="98"/>
      <c r="W37" s="98"/>
      <c r="X37" s="98"/>
    </row>
    <row r="38" spans="2:25" x14ac:dyDescent="0.3">
      <c r="B38" s="98"/>
      <c r="C38" s="98"/>
      <c r="D38" s="98"/>
      <c r="E38" s="98"/>
      <c r="F38" s="98"/>
      <c r="G38" s="98"/>
      <c r="H38" s="98"/>
      <c r="I38" s="98"/>
      <c r="J38" s="98"/>
      <c r="K38" s="99"/>
      <c r="L38" s="98"/>
      <c r="M38" s="98"/>
      <c r="N38" s="98"/>
      <c r="O38" s="98"/>
      <c r="P38" s="98"/>
      <c r="Q38" s="98"/>
      <c r="R38" s="98"/>
      <c r="S38" s="98"/>
      <c r="T38" s="98"/>
      <c r="U38" s="99"/>
      <c r="V38" s="98"/>
      <c r="W38" s="98"/>
      <c r="X38" s="98"/>
    </row>
  </sheetData>
  <mergeCells count="18">
    <mergeCell ref="E6:F6"/>
    <mergeCell ref="G6:H6"/>
    <mergeCell ref="M6:N6"/>
    <mergeCell ref="O6:P6"/>
    <mergeCell ref="I6:J6"/>
    <mergeCell ref="Q6:R6"/>
    <mergeCell ref="B2:X2"/>
    <mergeCell ref="B3:B7"/>
    <mergeCell ref="C3:V3"/>
    <mergeCell ref="W3:X6"/>
    <mergeCell ref="C4:L4"/>
    <mergeCell ref="M4:V4"/>
    <mergeCell ref="C5:J5"/>
    <mergeCell ref="K5:L6"/>
    <mergeCell ref="M5:T5"/>
    <mergeCell ref="U5:V6"/>
    <mergeCell ref="S6:T6"/>
    <mergeCell ref="C6:D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36"/>
  <sheetViews>
    <sheetView topLeftCell="N23" zoomScaleNormal="100" workbookViewId="0">
      <selection activeCell="C7" sqref="C7:R32"/>
    </sheetView>
  </sheetViews>
  <sheetFormatPr defaultColWidth="9.109375" defaultRowHeight="14.4" x14ac:dyDescent="0.3"/>
  <cols>
    <col min="1" max="1" width="2.6640625" style="81" customWidth="1"/>
    <col min="2" max="18" width="13.6640625" style="81" customWidth="1"/>
    <col min="19" max="16384" width="9.109375" style="81"/>
  </cols>
  <sheetData>
    <row r="1" spans="2:19" ht="15.75" thickBot="1" x14ac:dyDescent="0.3"/>
    <row r="2" spans="2:19" ht="25.2" customHeight="1" thickTop="1" thickBot="1" x14ac:dyDescent="0.35">
      <c r="B2" s="310" t="s">
        <v>276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2"/>
    </row>
    <row r="3" spans="2:19" ht="25.2" customHeight="1" thickTop="1" thickBot="1" x14ac:dyDescent="0.35">
      <c r="B3" s="313" t="s">
        <v>4</v>
      </c>
      <c r="C3" s="325" t="s">
        <v>41</v>
      </c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34" t="s">
        <v>32</v>
      </c>
    </row>
    <row r="4" spans="2:19" ht="25.2" customHeight="1" thickTop="1" thickBot="1" x14ac:dyDescent="0.35">
      <c r="B4" s="315"/>
      <c r="C4" s="325" t="s">
        <v>42</v>
      </c>
      <c r="D4" s="326"/>
      <c r="E4" s="326"/>
      <c r="F4" s="326"/>
      <c r="G4" s="327"/>
      <c r="H4" s="325" t="s">
        <v>43</v>
      </c>
      <c r="I4" s="326"/>
      <c r="J4" s="326"/>
      <c r="K4" s="326"/>
      <c r="L4" s="327"/>
      <c r="M4" s="328" t="s">
        <v>44</v>
      </c>
      <c r="N4" s="326"/>
      <c r="O4" s="326"/>
      <c r="P4" s="326"/>
      <c r="Q4" s="326"/>
      <c r="R4" s="335"/>
    </row>
    <row r="5" spans="2:19" ht="25.2" customHeight="1" thickTop="1" thickBot="1" x14ac:dyDescent="0.35">
      <c r="B5" s="315"/>
      <c r="C5" s="325" t="s">
        <v>33</v>
      </c>
      <c r="D5" s="328"/>
      <c r="E5" s="328"/>
      <c r="F5" s="328"/>
      <c r="G5" s="337" t="s">
        <v>32</v>
      </c>
      <c r="H5" s="325" t="s">
        <v>33</v>
      </c>
      <c r="I5" s="328"/>
      <c r="J5" s="328"/>
      <c r="K5" s="328"/>
      <c r="L5" s="337" t="s">
        <v>32</v>
      </c>
      <c r="M5" s="325" t="s">
        <v>33</v>
      </c>
      <c r="N5" s="328"/>
      <c r="O5" s="328"/>
      <c r="P5" s="328"/>
      <c r="Q5" s="337" t="s">
        <v>32</v>
      </c>
      <c r="R5" s="335"/>
    </row>
    <row r="6" spans="2:19" ht="25.2" customHeight="1" thickTop="1" thickBot="1" x14ac:dyDescent="0.35">
      <c r="B6" s="316"/>
      <c r="C6" s="119" t="s">
        <v>34</v>
      </c>
      <c r="D6" s="121" t="s">
        <v>201</v>
      </c>
      <c r="E6" s="121" t="s">
        <v>203</v>
      </c>
      <c r="F6" s="147" t="s">
        <v>35</v>
      </c>
      <c r="G6" s="338"/>
      <c r="H6" s="119" t="s">
        <v>34</v>
      </c>
      <c r="I6" s="121" t="s">
        <v>201</v>
      </c>
      <c r="J6" s="121" t="s">
        <v>203</v>
      </c>
      <c r="K6" s="147" t="s">
        <v>35</v>
      </c>
      <c r="L6" s="338"/>
      <c r="M6" s="119" t="s">
        <v>34</v>
      </c>
      <c r="N6" s="121" t="s">
        <v>201</v>
      </c>
      <c r="O6" s="121" t="s">
        <v>203</v>
      </c>
      <c r="P6" s="147" t="s">
        <v>35</v>
      </c>
      <c r="Q6" s="338"/>
      <c r="R6" s="336"/>
    </row>
    <row r="7" spans="2:19" ht="20.100000000000001" customHeight="1" thickTop="1" x14ac:dyDescent="0.25">
      <c r="B7" s="124" t="s">
        <v>7</v>
      </c>
      <c r="C7" s="148">
        <v>5</v>
      </c>
      <c r="D7" s="149">
        <v>10</v>
      </c>
      <c r="E7" s="150">
        <v>0</v>
      </c>
      <c r="F7" s="151">
        <v>0</v>
      </c>
      <c r="G7" s="152">
        <v>15</v>
      </c>
      <c r="H7" s="148">
        <v>59</v>
      </c>
      <c r="I7" s="149">
        <v>198</v>
      </c>
      <c r="J7" s="149">
        <v>2</v>
      </c>
      <c r="K7" s="151">
        <v>1</v>
      </c>
      <c r="L7" s="152">
        <v>260</v>
      </c>
      <c r="M7" s="148">
        <v>20</v>
      </c>
      <c r="N7" s="149">
        <v>72</v>
      </c>
      <c r="O7" s="149">
        <v>0</v>
      </c>
      <c r="P7" s="151">
        <v>0</v>
      </c>
      <c r="Q7" s="152">
        <v>92</v>
      </c>
      <c r="R7" s="153">
        <v>367</v>
      </c>
      <c r="S7" s="84"/>
    </row>
    <row r="8" spans="2:19" ht="20.100000000000001" customHeight="1" x14ac:dyDescent="0.25">
      <c r="B8" s="124" t="s">
        <v>8</v>
      </c>
      <c r="C8" s="148">
        <v>0</v>
      </c>
      <c r="D8" s="149">
        <v>0</v>
      </c>
      <c r="E8" s="150">
        <v>0</v>
      </c>
      <c r="F8" s="151">
        <v>0</v>
      </c>
      <c r="G8" s="154">
        <v>0</v>
      </c>
      <c r="H8" s="148">
        <v>1</v>
      </c>
      <c r="I8" s="149">
        <v>6</v>
      </c>
      <c r="J8" s="149">
        <v>0</v>
      </c>
      <c r="K8" s="151">
        <v>0</v>
      </c>
      <c r="L8" s="154">
        <v>7</v>
      </c>
      <c r="M8" s="148">
        <v>0</v>
      </c>
      <c r="N8" s="149">
        <v>1</v>
      </c>
      <c r="O8" s="149">
        <v>0</v>
      </c>
      <c r="P8" s="151">
        <v>0</v>
      </c>
      <c r="Q8" s="154">
        <v>1</v>
      </c>
      <c r="R8" s="153">
        <v>8</v>
      </c>
      <c r="S8" s="84"/>
    </row>
    <row r="9" spans="2:19" ht="20.100000000000001" customHeight="1" x14ac:dyDescent="0.25">
      <c r="B9" s="124" t="s">
        <v>9</v>
      </c>
      <c r="C9" s="148">
        <v>0</v>
      </c>
      <c r="D9" s="149">
        <v>0</v>
      </c>
      <c r="E9" s="150">
        <v>0</v>
      </c>
      <c r="F9" s="151">
        <v>0</v>
      </c>
      <c r="G9" s="154">
        <v>0</v>
      </c>
      <c r="H9" s="148">
        <v>0</v>
      </c>
      <c r="I9" s="149">
        <v>3</v>
      </c>
      <c r="J9" s="149">
        <v>0</v>
      </c>
      <c r="K9" s="151">
        <v>0</v>
      </c>
      <c r="L9" s="154">
        <v>3</v>
      </c>
      <c r="M9" s="148">
        <v>1</v>
      </c>
      <c r="N9" s="149">
        <v>0</v>
      </c>
      <c r="O9" s="149">
        <v>0</v>
      </c>
      <c r="P9" s="151">
        <v>0</v>
      </c>
      <c r="Q9" s="154">
        <v>1</v>
      </c>
      <c r="R9" s="153">
        <v>4</v>
      </c>
      <c r="S9" s="84"/>
    </row>
    <row r="10" spans="2:19" ht="20.100000000000001" customHeight="1" x14ac:dyDescent="0.25">
      <c r="B10" s="124" t="s">
        <v>10</v>
      </c>
      <c r="C10" s="148">
        <v>0</v>
      </c>
      <c r="D10" s="149">
        <v>0</v>
      </c>
      <c r="E10" s="150">
        <v>0</v>
      </c>
      <c r="F10" s="151">
        <v>0</v>
      </c>
      <c r="G10" s="154">
        <v>0</v>
      </c>
      <c r="H10" s="148">
        <v>3</v>
      </c>
      <c r="I10" s="149">
        <v>2</v>
      </c>
      <c r="J10" s="149">
        <v>0</v>
      </c>
      <c r="K10" s="151">
        <v>0</v>
      </c>
      <c r="L10" s="154">
        <v>5</v>
      </c>
      <c r="M10" s="148">
        <v>0</v>
      </c>
      <c r="N10" s="149">
        <v>0</v>
      </c>
      <c r="O10" s="149">
        <v>0</v>
      </c>
      <c r="P10" s="151">
        <v>0</v>
      </c>
      <c r="Q10" s="154">
        <v>0</v>
      </c>
      <c r="R10" s="153">
        <v>5</v>
      </c>
      <c r="S10" s="84"/>
    </row>
    <row r="11" spans="2:19" ht="20.100000000000001" customHeight="1" x14ac:dyDescent="0.25">
      <c r="B11" s="124" t="s">
        <v>11</v>
      </c>
      <c r="C11" s="148">
        <v>1</v>
      </c>
      <c r="D11" s="149">
        <v>2</v>
      </c>
      <c r="E11" s="150">
        <v>0</v>
      </c>
      <c r="F11" s="151">
        <v>0</v>
      </c>
      <c r="G11" s="154">
        <v>3</v>
      </c>
      <c r="H11" s="148">
        <v>5</v>
      </c>
      <c r="I11" s="149">
        <v>23</v>
      </c>
      <c r="J11" s="149">
        <v>2</v>
      </c>
      <c r="K11" s="151">
        <v>0</v>
      </c>
      <c r="L11" s="154">
        <v>30</v>
      </c>
      <c r="M11" s="148">
        <v>3</v>
      </c>
      <c r="N11" s="149">
        <v>8</v>
      </c>
      <c r="O11" s="149">
        <v>2</v>
      </c>
      <c r="P11" s="151">
        <v>1</v>
      </c>
      <c r="Q11" s="154">
        <v>14</v>
      </c>
      <c r="R11" s="153">
        <v>47</v>
      </c>
      <c r="S11" s="84"/>
    </row>
    <row r="12" spans="2:19" ht="20.100000000000001" customHeight="1" x14ac:dyDescent="0.25">
      <c r="B12" s="124" t="s">
        <v>12</v>
      </c>
      <c r="C12" s="148">
        <v>0</v>
      </c>
      <c r="D12" s="149">
        <v>10</v>
      </c>
      <c r="E12" s="150">
        <v>0</v>
      </c>
      <c r="F12" s="151">
        <v>0</v>
      </c>
      <c r="G12" s="154">
        <v>10</v>
      </c>
      <c r="H12" s="148">
        <v>14</v>
      </c>
      <c r="I12" s="149">
        <v>111</v>
      </c>
      <c r="J12" s="149">
        <v>6</v>
      </c>
      <c r="K12" s="151">
        <v>0</v>
      </c>
      <c r="L12" s="154">
        <v>131</v>
      </c>
      <c r="M12" s="148">
        <v>14</v>
      </c>
      <c r="N12" s="149">
        <v>63</v>
      </c>
      <c r="O12" s="149">
        <v>8</v>
      </c>
      <c r="P12" s="151">
        <v>0</v>
      </c>
      <c r="Q12" s="154">
        <v>85</v>
      </c>
      <c r="R12" s="153">
        <v>226</v>
      </c>
      <c r="S12" s="84"/>
    </row>
    <row r="13" spans="2:19" ht="20.100000000000001" customHeight="1" x14ac:dyDescent="0.25">
      <c r="B13" s="124" t="s">
        <v>13</v>
      </c>
      <c r="C13" s="148">
        <v>9</v>
      </c>
      <c r="D13" s="149">
        <v>41</v>
      </c>
      <c r="E13" s="150">
        <v>0</v>
      </c>
      <c r="F13" s="151">
        <v>0</v>
      </c>
      <c r="G13" s="154">
        <v>50</v>
      </c>
      <c r="H13" s="148">
        <v>94</v>
      </c>
      <c r="I13" s="149">
        <v>382</v>
      </c>
      <c r="J13" s="149">
        <v>15</v>
      </c>
      <c r="K13" s="151">
        <v>1</v>
      </c>
      <c r="L13" s="154">
        <v>492</v>
      </c>
      <c r="M13" s="148">
        <v>78</v>
      </c>
      <c r="N13" s="149">
        <v>259</v>
      </c>
      <c r="O13" s="149">
        <v>17</v>
      </c>
      <c r="P13" s="151">
        <v>0</v>
      </c>
      <c r="Q13" s="154">
        <v>354</v>
      </c>
      <c r="R13" s="153">
        <v>896</v>
      </c>
      <c r="S13" s="84"/>
    </row>
    <row r="14" spans="2:19" ht="20.100000000000001" customHeight="1" x14ac:dyDescent="0.25">
      <c r="B14" s="124" t="s">
        <v>14</v>
      </c>
      <c r="C14" s="148">
        <v>34</v>
      </c>
      <c r="D14" s="149">
        <v>88</v>
      </c>
      <c r="E14" s="150">
        <v>0</v>
      </c>
      <c r="F14" s="151">
        <v>0</v>
      </c>
      <c r="G14" s="154">
        <v>122</v>
      </c>
      <c r="H14" s="148">
        <v>439</v>
      </c>
      <c r="I14" s="149">
        <v>1033</v>
      </c>
      <c r="J14" s="149">
        <v>55</v>
      </c>
      <c r="K14" s="151">
        <v>0</v>
      </c>
      <c r="L14" s="154">
        <v>1527</v>
      </c>
      <c r="M14" s="148">
        <v>205</v>
      </c>
      <c r="N14" s="149">
        <v>563</v>
      </c>
      <c r="O14" s="149">
        <v>38</v>
      </c>
      <c r="P14" s="151">
        <v>1</v>
      </c>
      <c r="Q14" s="154">
        <v>807</v>
      </c>
      <c r="R14" s="153">
        <v>2456</v>
      </c>
      <c r="S14" s="84"/>
    </row>
    <row r="15" spans="2:19" ht="20.100000000000001" customHeight="1" x14ac:dyDescent="0.25">
      <c r="B15" s="124" t="s">
        <v>15</v>
      </c>
      <c r="C15" s="148">
        <v>34</v>
      </c>
      <c r="D15" s="149">
        <v>69</v>
      </c>
      <c r="E15" s="150">
        <v>0</v>
      </c>
      <c r="F15" s="151">
        <v>0</v>
      </c>
      <c r="G15" s="154">
        <v>103</v>
      </c>
      <c r="H15" s="148">
        <v>549</v>
      </c>
      <c r="I15" s="149">
        <v>907</v>
      </c>
      <c r="J15" s="149">
        <v>26</v>
      </c>
      <c r="K15" s="151">
        <v>0</v>
      </c>
      <c r="L15" s="154">
        <v>1482</v>
      </c>
      <c r="M15" s="148">
        <v>211</v>
      </c>
      <c r="N15" s="149">
        <v>382</v>
      </c>
      <c r="O15" s="149">
        <v>33</v>
      </c>
      <c r="P15" s="151">
        <v>0</v>
      </c>
      <c r="Q15" s="154">
        <v>626</v>
      </c>
      <c r="R15" s="153">
        <v>2211</v>
      </c>
      <c r="S15" s="84"/>
    </row>
    <row r="16" spans="2:19" ht="20.100000000000001" customHeight="1" x14ac:dyDescent="0.25">
      <c r="B16" s="124" t="s">
        <v>16</v>
      </c>
      <c r="C16" s="148">
        <v>3</v>
      </c>
      <c r="D16" s="149">
        <v>13</v>
      </c>
      <c r="E16" s="150">
        <v>0</v>
      </c>
      <c r="F16" s="151">
        <v>0</v>
      </c>
      <c r="G16" s="154">
        <v>16</v>
      </c>
      <c r="H16" s="148">
        <v>91</v>
      </c>
      <c r="I16" s="149">
        <v>197</v>
      </c>
      <c r="J16" s="149">
        <v>4</v>
      </c>
      <c r="K16" s="151">
        <v>0</v>
      </c>
      <c r="L16" s="154">
        <v>292</v>
      </c>
      <c r="M16" s="148">
        <v>53</v>
      </c>
      <c r="N16" s="149">
        <v>60</v>
      </c>
      <c r="O16" s="149">
        <v>7</v>
      </c>
      <c r="P16" s="151">
        <v>0</v>
      </c>
      <c r="Q16" s="154">
        <v>120</v>
      </c>
      <c r="R16" s="153">
        <v>428</v>
      </c>
      <c r="S16" s="84"/>
    </row>
    <row r="17" spans="2:19" ht="20.100000000000001" customHeight="1" x14ac:dyDescent="0.25">
      <c r="B17" s="124" t="s">
        <v>17</v>
      </c>
      <c r="C17" s="148">
        <v>2</v>
      </c>
      <c r="D17" s="149">
        <v>10</v>
      </c>
      <c r="E17" s="150">
        <v>0</v>
      </c>
      <c r="F17" s="151">
        <v>0</v>
      </c>
      <c r="G17" s="154">
        <v>12</v>
      </c>
      <c r="H17" s="148">
        <v>52</v>
      </c>
      <c r="I17" s="149">
        <v>94</v>
      </c>
      <c r="J17" s="149">
        <v>6</v>
      </c>
      <c r="K17" s="151">
        <v>0</v>
      </c>
      <c r="L17" s="154">
        <v>152</v>
      </c>
      <c r="M17" s="148">
        <v>24</v>
      </c>
      <c r="N17" s="149">
        <v>59</v>
      </c>
      <c r="O17" s="149">
        <v>6</v>
      </c>
      <c r="P17" s="151">
        <v>0</v>
      </c>
      <c r="Q17" s="154">
        <v>89</v>
      </c>
      <c r="R17" s="153">
        <v>253</v>
      </c>
      <c r="S17" s="84"/>
    </row>
    <row r="18" spans="2:19" ht="20.100000000000001" customHeight="1" x14ac:dyDescent="0.25">
      <c r="B18" s="124" t="s">
        <v>18</v>
      </c>
      <c r="C18" s="148">
        <v>6</v>
      </c>
      <c r="D18" s="149">
        <v>8</v>
      </c>
      <c r="E18" s="150">
        <v>0</v>
      </c>
      <c r="F18" s="151">
        <v>0</v>
      </c>
      <c r="G18" s="154">
        <v>14</v>
      </c>
      <c r="H18" s="148">
        <v>34</v>
      </c>
      <c r="I18" s="149">
        <v>112</v>
      </c>
      <c r="J18" s="149">
        <v>10</v>
      </c>
      <c r="K18" s="151">
        <v>0</v>
      </c>
      <c r="L18" s="154">
        <v>156</v>
      </c>
      <c r="M18" s="148">
        <v>35</v>
      </c>
      <c r="N18" s="149">
        <v>69</v>
      </c>
      <c r="O18" s="149">
        <v>6</v>
      </c>
      <c r="P18" s="151">
        <v>0</v>
      </c>
      <c r="Q18" s="154">
        <v>110</v>
      </c>
      <c r="R18" s="153">
        <v>280</v>
      </c>
      <c r="S18" s="84"/>
    </row>
    <row r="19" spans="2:19" ht="20.100000000000001" customHeight="1" x14ac:dyDescent="0.25">
      <c r="B19" s="124" t="s">
        <v>19</v>
      </c>
      <c r="C19" s="148">
        <v>6</v>
      </c>
      <c r="D19" s="149">
        <v>19</v>
      </c>
      <c r="E19" s="150">
        <v>0</v>
      </c>
      <c r="F19" s="151">
        <v>0</v>
      </c>
      <c r="G19" s="154">
        <v>25</v>
      </c>
      <c r="H19" s="148">
        <v>107</v>
      </c>
      <c r="I19" s="149">
        <v>200</v>
      </c>
      <c r="J19" s="149">
        <v>7</v>
      </c>
      <c r="K19" s="151">
        <v>0</v>
      </c>
      <c r="L19" s="154">
        <v>314</v>
      </c>
      <c r="M19" s="148">
        <v>66</v>
      </c>
      <c r="N19" s="149">
        <v>143</v>
      </c>
      <c r="O19" s="149">
        <v>11</v>
      </c>
      <c r="P19" s="151">
        <v>0</v>
      </c>
      <c r="Q19" s="154">
        <v>220</v>
      </c>
      <c r="R19" s="153">
        <v>559</v>
      </c>
      <c r="S19" s="84"/>
    </row>
    <row r="20" spans="2:19" ht="20.100000000000001" customHeight="1" x14ac:dyDescent="0.25">
      <c r="B20" s="124" t="s">
        <v>20</v>
      </c>
      <c r="C20" s="148">
        <v>7</v>
      </c>
      <c r="D20" s="149">
        <v>9</v>
      </c>
      <c r="E20" s="150">
        <v>0</v>
      </c>
      <c r="F20" s="151">
        <v>0</v>
      </c>
      <c r="G20" s="154">
        <v>16</v>
      </c>
      <c r="H20" s="148">
        <v>73</v>
      </c>
      <c r="I20" s="149">
        <v>154</v>
      </c>
      <c r="J20" s="149">
        <v>7</v>
      </c>
      <c r="K20" s="151">
        <v>1</v>
      </c>
      <c r="L20" s="154">
        <v>235</v>
      </c>
      <c r="M20" s="148">
        <v>48</v>
      </c>
      <c r="N20" s="149">
        <v>72</v>
      </c>
      <c r="O20" s="149">
        <v>14</v>
      </c>
      <c r="P20" s="151">
        <v>0</v>
      </c>
      <c r="Q20" s="154">
        <v>134</v>
      </c>
      <c r="R20" s="153">
        <v>385</v>
      </c>
      <c r="S20" s="84"/>
    </row>
    <row r="21" spans="2:19" ht="20.100000000000001" customHeight="1" x14ac:dyDescent="0.3">
      <c r="B21" s="124" t="s">
        <v>21</v>
      </c>
      <c r="C21" s="148">
        <v>2</v>
      </c>
      <c r="D21" s="149">
        <v>7</v>
      </c>
      <c r="E21" s="150">
        <v>0</v>
      </c>
      <c r="F21" s="151">
        <v>0</v>
      </c>
      <c r="G21" s="154">
        <v>9</v>
      </c>
      <c r="H21" s="148">
        <v>42</v>
      </c>
      <c r="I21" s="149">
        <v>93</v>
      </c>
      <c r="J21" s="149">
        <v>8</v>
      </c>
      <c r="K21" s="151">
        <v>0</v>
      </c>
      <c r="L21" s="154">
        <v>143</v>
      </c>
      <c r="M21" s="148">
        <v>28</v>
      </c>
      <c r="N21" s="149">
        <v>61</v>
      </c>
      <c r="O21" s="149">
        <v>8</v>
      </c>
      <c r="P21" s="151">
        <v>0</v>
      </c>
      <c r="Q21" s="154">
        <v>97</v>
      </c>
      <c r="R21" s="153">
        <v>249</v>
      </c>
      <c r="S21" s="84"/>
    </row>
    <row r="22" spans="2:19" ht="20.100000000000001" customHeight="1" x14ac:dyDescent="0.3">
      <c r="B22" s="124" t="s">
        <v>22</v>
      </c>
      <c r="C22" s="148">
        <v>10</v>
      </c>
      <c r="D22" s="149">
        <v>17</v>
      </c>
      <c r="E22" s="150">
        <v>0</v>
      </c>
      <c r="F22" s="151">
        <v>0</v>
      </c>
      <c r="G22" s="154">
        <v>27</v>
      </c>
      <c r="H22" s="148">
        <v>91</v>
      </c>
      <c r="I22" s="149">
        <v>208</v>
      </c>
      <c r="J22" s="149">
        <v>11</v>
      </c>
      <c r="K22" s="151">
        <v>0</v>
      </c>
      <c r="L22" s="154">
        <v>310</v>
      </c>
      <c r="M22" s="148">
        <v>40</v>
      </c>
      <c r="N22" s="149">
        <v>106</v>
      </c>
      <c r="O22" s="149">
        <v>10</v>
      </c>
      <c r="P22" s="151">
        <v>0</v>
      </c>
      <c r="Q22" s="154">
        <v>156</v>
      </c>
      <c r="R22" s="153">
        <v>493</v>
      </c>
      <c r="S22" s="84"/>
    </row>
    <row r="23" spans="2:19" ht="20.100000000000001" customHeight="1" x14ac:dyDescent="0.3">
      <c r="B23" s="124" t="s">
        <v>23</v>
      </c>
      <c r="C23" s="148">
        <v>15</v>
      </c>
      <c r="D23" s="149">
        <v>41</v>
      </c>
      <c r="E23" s="150">
        <v>0</v>
      </c>
      <c r="F23" s="151">
        <v>0</v>
      </c>
      <c r="G23" s="154">
        <v>56</v>
      </c>
      <c r="H23" s="148">
        <v>192</v>
      </c>
      <c r="I23" s="149">
        <v>408</v>
      </c>
      <c r="J23" s="149">
        <v>15</v>
      </c>
      <c r="K23" s="151">
        <v>2</v>
      </c>
      <c r="L23" s="154">
        <v>617</v>
      </c>
      <c r="M23" s="148">
        <v>99</v>
      </c>
      <c r="N23" s="149">
        <v>226</v>
      </c>
      <c r="O23" s="149">
        <v>22</v>
      </c>
      <c r="P23" s="151">
        <v>0</v>
      </c>
      <c r="Q23" s="154">
        <v>347</v>
      </c>
      <c r="R23" s="153">
        <v>1020</v>
      </c>
      <c r="S23" s="84"/>
    </row>
    <row r="24" spans="2:19" ht="20.100000000000001" customHeight="1" x14ac:dyDescent="0.3">
      <c r="B24" s="124" t="s">
        <v>24</v>
      </c>
      <c r="C24" s="148">
        <v>10</v>
      </c>
      <c r="D24" s="149">
        <v>18</v>
      </c>
      <c r="E24" s="150">
        <v>1</v>
      </c>
      <c r="F24" s="151">
        <v>0</v>
      </c>
      <c r="G24" s="154">
        <v>29</v>
      </c>
      <c r="H24" s="148">
        <v>120</v>
      </c>
      <c r="I24" s="149">
        <v>264</v>
      </c>
      <c r="J24" s="149">
        <v>8</v>
      </c>
      <c r="K24" s="151">
        <v>1</v>
      </c>
      <c r="L24" s="154">
        <v>393</v>
      </c>
      <c r="M24" s="148">
        <v>72</v>
      </c>
      <c r="N24" s="149">
        <v>168</v>
      </c>
      <c r="O24" s="149">
        <v>14</v>
      </c>
      <c r="P24" s="151">
        <v>1</v>
      </c>
      <c r="Q24" s="154">
        <v>255</v>
      </c>
      <c r="R24" s="153">
        <v>677</v>
      </c>
      <c r="S24" s="84"/>
    </row>
    <row r="25" spans="2:19" ht="20.100000000000001" customHeight="1" x14ac:dyDescent="0.3">
      <c r="B25" s="124" t="s">
        <v>25</v>
      </c>
      <c r="C25" s="148">
        <v>8</v>
      </c>
      <c r="D25" s="149">
        <v>9</v>
      </c>
      <c r="E25" s="150">
        <v>0</v>
      </c>
      <c r="F25" s="151">
        <v>0</v>
      </c>
      <c r="G25" s="154">
        <v>17</v>
      </c>
      <c r="H25" s="148">
        <v>60</v>
      </c>
      <c r="I25" s="149">
        <v>124</v>
      </c>
      <c r="J25" s="149">
        <v>3</v>
      </c>
      <c r="K25" s="151">
        <v>0</v>
      </c>
      <c r="L25" s="154">
        <v>187</v>
      </c>
      <c r="M25" s="148">
        <v>32</v>
      </c>
      <c r="N25" s="149">
        <v>74</v>
      </c>
      <c r="O25" s="149">
        <v>5</v>
      </c>
      <c r="P25" s="151">
        <v>0</v>
      </c>
      <c r="Q25" s="154">
        <v>111</v>
      </c>
      <c r="R25" s="153">
        <v>315</v>
      </c>
      <c r="S25" s="84"/>
    </row>
    <row r="26" spans="2:19" ht="20.100000000000001" customHeight="1" x14ac:dyDescent="0.3">
      <c r="B26" s="124" t="s">
        <v>26</v>
      </c>
      <c r="C26" s="148">
        <v>0</v>
      </c>
      <c r="D26" s="149">
        <v>6</v>
      </c>
      <c r="E26" s="150">
        <v>0</v>
      </c>
      <c r="F26" s="151">
        <v>0</v>
      </c>
      <c r="G26" s="154">
        <v>6</v>
      </c>
      <c r="H26" s="148">
        <v>20</v>
      </c>
      <c r="I26" s="149">
        <v>68</v>
      </c>
      <c r="J26" s="149">
        <v>2</v>
      </c>
      <c r="K26" s="151">
        <v>1</v>
      </c>
      <c r="L26" s="154">
        <v>91</v>
      </c>
      <c r="M26" s="148">
        <v>21</v>
      </c>
      <c r="N26" s="149">
        <v>42</v>
      </c>
      <c r="O26" s="149">
        <v>1</v>
      </c>
      <c r="P26" s="151">
        <v>0</v>
      </c>
      <c r="Q26" s="154">
        <v>64</v>
      </c>
      <c r="R26" s="153">
        <v>161</v>
      </c>
      <c r="S26" s="84"/>
    </row>
    <row r="27" spans="2:19" ht="20.100000000000001" customHeight="1" x14ac:dyDescent="0.3">
      <c r="B27" s="124" t="s">
        <v>27</v>
      </c>
      <c r="C27" s="148">
        <v>1</v>
      </c>
      <c r="D27" s="149">
        <v>1</v>
      </c>
      <c r="E27" s="150">
        <v>0</v>
      </c>
      <c r="F27" s="151">
        <v>0</v>
      </c>
      <c r="G27" s="154">
        <v>2</v>
      </c>
      <c r="H27" s="148">
        <v>7</v>
      </c>
      <c r="I27" s="149">
        <v>38</v>
      </c>
      <c r="J27" s="149">
        <v>6</v>
      </c>
      <c r="K27" s="151">
        <v>1</v>
      </c>
      <c r="L27" s="154">
        <v>52</v>
      </c>
      <c r="M27" s="148">
        <v>16</v>
      </c>
      <c r="N27" s="149">
        <v>20</v>
      </c>
      <c r="O27" s="149">
        <v>1</v>
      </c>
      <c r="P27" s="151">
        <v>0</v>
      </c>
      <c r="Q27" s="154">
        <v>37</v>
      </c>
      <c r="R27" s="153">
        <v>91</v>
      </c>
      <c r="S27" s="84"/>
    </row>
    <row r="28" spans="2:19" ht="20.100000000000001" customHeight="1" x14ac:dyDescent="0.3">
      <c r="B28" s="124" t="s">
        <v>28</v>
      </c>
      <c r="C28" s="148">
        <v>1</v>
      </c>
      <c r="D28" s="149">
        <v>6</v>
      </c>
      <c r="E28" s="150">
        <v>0</v>
      </c>
      <c r="F28" s="151">
        <v>0</v>
      </c>
      <c r="G28" s="154">
        <v>7</v>
      </c>
      <c r="H28" s="148">
        <v>12</v>
      </c>
      <c r="I28" s="149">
        <v>31</v>
      </c>
      <c r="J28" s="149">
        <v>4</v>
      </c>
      <c r="K28" s="151">
        <v>0</v>
      </c>
      <c r="L28" s="154">
        <v>47</v>
      </c>
      <c r="M28" s="148">
        <v>4</v>
      </c>
      <c r="N28" s="149">
        <v>9</v>
      </c>
      <c r="O28" s="149">
        <v>2</v>
      </c>
      <c r="P28" s="151">
        <v>0</v>
      </c>
      <c r="Q28" s="154">
        <v>15</v>
      </c>
      <c r="R28" s="153">
        <v>69</v>
      </c>
      <c r="S28" s="84"/>
    </row>
    <row r="29" spans="2:19" ht="20.100000000000001" customHeight="1" x14ac:dyDescent="0.3">
      <c r="B29" s="124" t="s">
        <v>29</v>
      </c>
      <c r="C29" s="148">
        <v>1</v>
      </c>
      <c r="D29" s="149">
        <v>4</v>
      </c>
      <c r="E29" s="150">
        <v>0</v>
      </c>
      <c r="F29" s="151">
        <v>0</v>
      </c>
      <c r="G29" s="154">
        <v>5</v>
      </c>
      <c r="H29" s="148">
        <v>16</v>
      </c>
      <c r="I29" s="149">
        <v>31</v>
      </c>
      <c r="J29" s="149">
        <v>1</v>
      </c>
      <c r="K29" s="151">
        <v>0</v>
      </c>
      <c r="L29" s="154">
        <v>48</v>
      </c>
      <c r="M29" s="148">
        <v>13</v>
      </c>
      <c r="N29" s="149">
        <v>15</v>
      </c>
      <c r="O29" s="149">
        <v>3</v>
      </c>
      <c r="P29" s="151">
        <v>0</v>
      </c>
      <c r="Q29" s="154">
        <v>31</v>
      </c>
      <c r="R29" s="153">
        <v>84</v>
      </c>
      <c r="S29" s="84"/>
    </row>
    <row r="30" spans="2:19" ht="20.100000000000001" customHeight="1" x14ac:dyDescent="0.3">
      <c r="B30" s="124" t="s">
        <v>30</v>
      </c>
      <c r="C30" s="148">
        <v>0</v>
      </c>
      <c r="D30" s="149">
        <v>0</v>
      </c>
      <c r="E30" s="150">
        <v>0</v>
      </c>
      <c r="F30" s="151">
        <v>0</v>
      </c>
      <c r="G30" s="154">
        <v>0</v>
      </c>
      <c r="H30" s="148">
        <v>6</v>
      </c>
      <c r="I30" s="149">
        <v>6</v>
      </c>
      <c r="J30" s="149">
        <v>2</v>
      </c>
      <c r="K30" s="151">
        <v>0</v>
      </c>
      <c r="L30" s="154">
        <v>14</v>
      </c>
      <c r="M30" s="148">
        <v>1</v>
      </c>
      <c r="N30" s="149">
        <v>5</v>
      </c>
      <c r="O30" s="149">
        <v>0</v>
      </c>
      <c r="P30" s="151">
        <v>0</v>
      </c>
      <c r="Q30" s="154">
        <v>6</v>
      </c>
      <c r="R30" s="153">
        <v>20</v>
      </c>
      <c r="S30" s="84"/>
    </row>
    <row r="31" spans="2:19" ht="20.100000000000001" customHeight="1" thickBot="1" x14ac:dyDescent="0.35">
      <c r="B31" s="124" t="s">
        <v>31</v>
      </c>
      <c r="C31" s="148">
        <v>0</v>
      </c>
      <c r="D31" s="149">
        <v>4</v>
      </c>
      <c r="E31" s="150">
        <v>0</v>
      </c>
      <c r="F31" s="151">
        <v>0</v>
      </c>
      <c r="G31" s="155">
        <v>4</v>
      </c>
      <c r="H31" s="148">
        <v>32</v>
      </c>
      <c r="I31" s="149">
        <v>57</v>
      </c>
      <c r="J31" s="149">
        <v>1</v>
      </c>
      <c r="K31" s="151">
        <v>0</v>
      </c>
      <c r="L31" s="154">
        <v>90</v>
      </c>
      <c r="M31" s="148">
        <v>25</v>
      </c>
      <c r="N31" s="149">
        <v>28</v>
      </c>
      <c r="O31" s="149">
        <v>1</v>
      </c>
      <c r="P31" s="151">
        <v>0</v>
      </c>
      <c r="Q31" s="154">
        <v>54</v>
      </c>
      <c r="R31" s="153">
        <v>148</v>
      </c>
      <c r="S31" s="84"/>
    </row>
    <row r="32" spans="2:19" ht="20.100000000000001" customHeight="1" thickTop="1" thickBot="1" x14ac:dyDescent="0.35">
      <c r="B32" s="141" t="s">
        <v>32</v>
      </c>
      <c r="C32" s="156">
        <v>155</v>
      </c>
      <c r="D32" s="157">
        <v>392</v>
      </c>
      <c r="E32" s="157">
        <v>1</v>
      </c>
      <c r="F32" s="158">
        <v>0</v>
      </c>
      <c r="G32" s="159">
        <v>548</v>
      </c>
      <c r="H32" s="156">
        <v>2119</v>
      </c>
      <c r="I32" s="157">
        <v>4750</v>
      </c>
      <c r="J32" s="157">
        <v>201</v>
      </c>
      <c r="K32" s="158">
        <v>8</v>
      </c>
      <c r="L32" s="159">
        <v>7078</v>
      </c>
      <c r="M32" s="156">
        <v>1109</v>
      </c>
      <c r="N32" s="157">
        <v>2505</v>
      </c>
      <c r="O32" s="157">
        <v>209</v>
      </c>
      <c r="P32" s="158">
        <v>3</v>
      </c>
      <c r="Q32" s="159">
        <v>3826</v>
      </c>
      <c r="R32" s="160">
        <v>11452</v>
      </c>
      <c r="S32" s="84"/>
    </row>
    <row r="33" spans="2:18" ht="15.6" thickTop="1" thickBot="1" x14ac:dyDescent="0.35">
      <c r="B33" s="95"/>
      <c r="C33" s="104"/>
      <c r="D33" s="104"/>
      <c r="E33" s="104"/>
      <c r="F33" s="95"/>
      <c r="G33" s="104"/>
      <c r="H33" s="104"/>
      <c r="I33" s="104"/>
      <c r="J33" s="104"/>
      <c r="K33" s="95"/>
      <c r="L33" s="104"/>
      <c r="M33" s="104"/>
      <c r="N33" s="104"/>
      <c r="O33" s="104"/>
      <c r="P33" s="95"/>
      <c r="Q33" s="104"/>
      <c r="R33" s="104"/>
    </row>
    <row r="34" spans="2:18" ht="15" thickTop="1" x14ac:dyDescent="0.3">
      <c r="B34" s="180" t="s">
        <v>36</v>
      </c>
      <c r="C34" s="181"/>
      <c r="D34" s="181"/>
      <c r="E34" s="139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102"/>
    </row>
    <row r="35" spans="2:18" ht="15" thickBot="1" x14ac:dyDescent="0.35">
      <c r="B35" s="182" t="s">
        <v>200</v>
      </c>
      <c r="C35" s="183"/>
      <c r="D35" s="183"/>
      <c r="E35" s="140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</row>
    <row r="36" spans="2:18" ht="15" thickTop="1" x14ac:dyDescent="0.3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S36"/>
  <sheetViews>
    <sheetView showGridLines="0" topLeftCell="O24" zoomScaleNormal="100" workbookViewId="0">
      <selection activeCell="C7" sqref="C7:R32"/>
    </sheetView>
  </sheetViews>
  <sheetFormatPr defaultColWidth="9.109375" defaultRowHeight="14.4" x14ac:dyDescent="0.3"/>
  <cols>
    <col min="1" max="1" width="2.6640625" style="105" customWidth="1"/>
    <col min="2" max="18" width="13.6640625" style="105" customWidth="1"/>
    <col min="19" max="19" width="9.109375" style="81" customWidth="1"/>
    <col min="20" max="16384" width="9.109375" style="105"/>
  </cols>
  <sheetData>
    <row r="1" spans="2:19" ht="15.75" thickBot="1" x14ac:dyDescent="0.3"/>
    <row r="2" spans="2:19" ht="24.9" customHeight="1" thickTop="1" thickBot="1" x14ac:dyDescent="0.35">
      <c r="B2" s="310" t="s">
        <v>277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2"/>
    </row>
    <row r="3" spans="2:19" ht="24.9" customHeight="1" thickTop="1" thickBot="1" x14ac:dyDescent="0.35">
      <c r="B3" s="313" t="s">
        <v>4</v>
      </c>
      <c r="C3" s="328" t="s">
        <v>41</v>
      </c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34" t="s">
        <v>32</v>
      </c>
    </row>
    <row r="4" spans="2:19" ht="24.9" customHeight="1" thickTop="1" thickBot="1" x14ac:dyDescent="0.35">
      <c r="B4" s="315"/>
      <c r="C4" s="325" t="s">
        <v>42</v>
      </c>
      <c r="D4" s="326"/>
      <c r="E4" s="326"/>
      <c r="F4" s="326"/>
      <c r="G4" s="327"/>
      <c r="H4" s="325" t="s">
        <v>43</v>
      </c>
      <c r="I4" s="326"/>
      <c r="J4" s="326"/>
      <c r="K4" s="326"/>
      <c r="L4" s="327"/>
      <c r="M4" s="325" t="s">
        <v>44</v>
      </c>
      <c r="N4" s="326"/>
      <c r="O4" s="326"/>
      <c r="P4" s="326"/>
      <c r="Q4" s="327"/>
      <c r="R4" s="335"/>
    </row>
    <row r="5" spans="2:19" ht="24.9" customHeight="1" thickTop="1" thickBot="1" x14ac:dyDescent="0.35">
      <c r="B5" s="315"/>
      <c r="C5" s="325" t="s">
        <v>33</v>
      </c>
      <c r="D5" s="328"/>
      <c r="E5" s="328"/>
      <c r="F5" s="329"/>
      <c r="G5" s="337" t="s">
        <v>32</v>
      </c>
      <c r="H5" s="325" t="s">
        <v>33</v>
      </c>
      <c r="I5" s="328"/>
      <c r="J5" s="328"/>
      <c r="K5" s="329"/>
      <c r="L5" s="337" t="s">
        <v>32</v>
      </c>
      <c r="M5" s="325" t="s">
        <v>33</v>
      </c>
      <c r="N5" s="328"/>
      <c r="O5" s="328"/>
      <c r="P5" s="329"/>
      <c r="Q5" s="337" t="s">
        <v>32</v>
      </c>
      <c r="R5" s="335"/>
    </row>
    <row r="6" spans="2:19" ht="24.9" customHeight="1" thickTop="1" thickBot="1" x14ac:dyDescent="0.35">
      <c r="B6" s="316"/>
      <c r="C6" s="119" t="s">
        <v>34</v>
      </c>
      <c r="D6" s="121" t="s">
        <v>201</v>
      </c>
      <c r="E6" s="121" t="s">
        <v>203</v>
      </c>
      <c r="F6" s="147" t="s">
        <v>35</v>
      </c>
      <c r="G6" s="338"/>
      <c r="H6" s="119" t="s">
        <v>34</v>
      </c>
      <c r="I6" s="121" t="s">
        <v>201</v>
      </c>
      <c r="J6" s="121" t="s">
        <v>203</v>
      </c>
      <c r="K6" s="147" t="s">
        <v>35</v>
      </c>
      <c r="L6" s="338"/>
      <c r="M6" s="119" t="s">
        <v>34</v>
      </c>
      <c r="N6" s="121" t="s">
        <v>201</v>
      </c>
      <c r="O6" s="121" t="s">
        <v>203</v>
      </c>
      <c r="P6" s="147" t="s">
        <v>35</v>
      </c>
      <c r="Q6" s="338"/>
      <c r="R6" s="336"/>
    </row>
    <row r="7" spans="2:19" ht="20.100000000000001" customHeight="1" thickTop="1" x14ac:dyDescent="0.25">
      <c r="B7" s="124" t="s">
        <v>7</v>
      </c>
      <c r="C7" s="161">
        <v>3.2258064516129031E-2</v>
      </c>
      <c r="D7" s="162">
        <v>2.5510204081632654E-2</v>
      </c>
      <c r="E7" s="162">
        <v>0</v>
      </c>
      <c r="F7" s="163">
        <v>0</v>
      </c>
      <c r="G7" s="164">
        <v>2.7372262773722629E-2</v>
      </c>
      <c r="H7" s="165">
        <v>2.7843322321849929E-2</v>
      </c>
      <c r="I7" s="162">
        <v>4.1684210526315789E-2</v>
      </c>
      <c r="J7" s="162">
        <v>9.9502487562189053E-3</v>
      </c>
      <c r="K7" s="163">
        <v>0.125</v>
      </c>
      <c r="L7" s="164">
        <v>3.673354054817745E-2</v>
      </c>
      <c r="M7" s="161">
        <v>1.8034265103697024E-2</v>
      </c>
      <c r="N7" s="162">
        <v>2.874251497005988E-2</v>
      </c>
      <c r="O7" s="162">
        <v>0</v>
      </c>
      <c r="P7" s="163">
        <v>0</v>
      </c>
      <c r="Q7" s="164">
        <v>2.4046001045478306E-2</v>
      </c>
      <c r="R7" s="164">
        <v>3.2046804051694029E-2</v>
      </c>
      <c r="S7" s="106"/>
    </row>
    <row r="8" spans="2:19" ht="20.100000000000001" customHeight="1" x14ac:dyDescent="0.25">
      <c r="B8" s="124" t="s">
        <v>8</v>
      </c>
      <c r="C8" s="161">
        <v>0</v>
      </c>
      <c r="D8" s="162">
        <v>0</v>
      </c>
      <c r="E8" s="162">
        <v>0</v>
      </c>
      <c r="F8" s="163">
        <v>0</v>
      </c>
      <c r="G8" s="166">
        <v>0</v>
      </c>
      <c r="H8" s="161">
        <v>4.7192071731949034E-4</v>
      </c>
      <c r="I8" s="162">
        <v>1.2631578947368421E-3</v>
      </c>
      <c r="J8" s="162">
        <v>0</v>
      </c>
      <c r="K8" s="163">
        <v>0</v>
      </c>
      <c r="L8" s="166">
        <v>9.8897993783554671E-4</v>
      </c>
      <c r="M8" s="161">
        <v>0</v>
      </c>
      <c r="N8" s="162">
        <v>3.992015968063872E-4</v>
      </c>
      <c r="O8" s="162">
        <v>0</v>
      </c>
      <c r="P8" s="163">
        <v>0</v>
      </c>
      <c r="Q8" s="166">
        <v>2.6136957658128593E-4</v>
      </c>
      <c r="R8" s="166">
        <v>6.9856793573174988E-4</v>
      </c>
      <c r="S8" s="106"/>
    </row>
    <row r="9" spans="2:19" ht="20.100000000000001" customHeight="1" x14ac:dyDescent="0.25">
      <c r="B9" s="124" t="s">
        <v>9</v>
      </c>
      <c r="C9" s="161">
        <v>0</v>
      </c>
      <c r="D9" s="162">
        <v>0</v>
      </c>
      <c r="E9" s="162">
        <v>0</v>
      </c>
      <c r="F9" s="163">
        <v>0</v>
      </c>
      <c r="G9" s="166">
        <v>0</v>
      </c>
      <c r="H9" s="161">
        <v>0</v>
      </c>
      <c r="I9" s="162">
        <v>6.3157894736842106E-4</v>
      </c>
      <c r="J9" s="162">
        <v>0</v>
      </c>
      <c r="K9" s="163">
        <v>0</v>
      </c>
      <c r="L9" s="166">
        <v>4.2384854478666288E-4</v>
      </c>
      <c r="M9" s="161">
        <v>9.0171325518485117E-4</v>
      </c>
      <c r="N9" s="162">
        <v>0</v>
      </c>
      <c r="O9" s="162">
        <v>0</v>
      </c>
      <c r="P9" s="163">
        <v>0</v>
      </c>
      <c r="Q9" s="166">
        <v>2.6136957658128593E-4</v>
      </c>
      <c r="R9" s="166">
        <v>3.4928396786587494E-4</v>
      </c>
      <c r="S9" s="106"/>
    </row>
    <row r="10" spans="2:19" ht="20.100000000000001" customHeight="1" x14ac:dyDescent="0.25">
      <c r="B10" s="124" t="s">
        <v>10</v>
      </c>
      <c r="C10" s="161">
        <v>0</v>
      </c>
      <c r="D10" s="162">
        <v>0</v>
      </c>
      <c r="E10" s="162">
        <v>0</v>
      </c>
      <c r="F10" s="163">
        <v>0</v>
      </c>
      <c r="G10" s="166">
        <v>0</v>
      </c>
      <c r="H10" s="161">
        <v>1.4157621519584711E-3</v>
      </c>
      <c r="I10" s="162">
        <v>4.2105263157894739E-4</v>
      </c>
      <c r="J10" s="162">
        <v>0</v>
      </c>
      <c r="K10" s="163">
        <v>0</v>
      </c>
      <c r="L10" s="166">
        <v>7.0641424131110482E-4</v>
      </c>
      <c r="M10" s="161">
        <v>0</v>
      </c>
      <c r="N10" s="162">
        <v>0</v>
      </c>
      <c r="O10" s="162">
        <v>0</v>
      </c>
      <c r="P10" s="163">
        <v>0</v>
      </c>
      <c r="Q10" s="166">
        <v>0</v>
      </c>
      <c r="R10" s="166">
        <v>4.366049598323437E-4</v>
      </c>
      <c r="S10" s="106"/>
    </row>
    <row r="11" spans="2:19" ht="20.100000000000001" customHeight="1" x14ac:dyDescent="0.25">
      <c r="B11" s="124" t="s">
        <v>11</v>
      </c>
      <c r="C11" s="161">
        <v>6.4516129032258064E-3</v>
      </c>
      <c r="D11" s="162">
        <v>5.1020408163265302E-3</v>
      </c>
      <c r="E11" s="162">
        <v>0</v>
      </c>
      <c r="F11" s="163">
        <v>0</v>
      </c>
      <c r="G11" s="166">
        <v>5.4744525547445258E-3</v>
      </c>
      <c r="H11" s="161">
        <v>2.3596035865974517E-3</v>
      </c>
      <c r="I11" s="162">
        <v>4.842105263157895E-3</v>
      </c>
      <c r="J11" s="162">
        <v>9.9502487562189053E-3</v>
      </c>
      <c r="K11" s="163">
        <v>0</v>
      </c>
      <c r="L11" s="166">
        <v>4.2384854478666294E-3</v>
      </c>
      <c r="M11" s="161">
        <v>2.7051397655545538E-3</v>
      </c>
      <c r="N11" s="162">
        <v>3.1936127744510976E-3</v>
      </c>
      <c r="O11" s="162">
        <v>9.5693779904306216E-3</v>
      </c>
      <c r="P11" s="163">
        <v>0.33333333333333331</v>
      </c>
      <c r="Q11" s="166">
        <v>3.6591740721380033E-3</v>
      </c>
      <c r="R11" s="166">
        <v>4.1040866224240306E-3</v>
      </c>
      <c r="S11" s="106"/>
    </row>
    <row r="12" spans="2:19" ht="20.100000000000001" customHeight="1" x14ac:dyDescent="0.25">
      <c r="B12" s="124" t="s">
        <v>12</v>
      </c>
      <c r="C12" s="161">
        <v>0</v>
      </c>
      <c r="D12" s="162">
        <v>2.5510204081632654E-2</v>
      </c>
      <c r="E12" s="162">
        <v>0</v>
      </c>
      <c r="F12" s="163">
        <v>0</v>
      </c>
      <c r="G12" s="166">
        <v>1.824817518248175E-2</v>
      </c>
      <c r="H12" s="161">
        <v>6.6068900424728644E-3</v>
      </c>
      <c r="I12" s="162">
        <v>2.336842105263158E-2</v>
      </c>
      <c r="J12" s="162">
        <v>2.9850746268656716E-2</v>
      </c>
      <c r="K12" s="163">
        <v>0</v>
      </c>
      <c r="L12" s="166">
        <v>1.8508053122350945E-2</v>
      </c>
      <c r="M12" s="161">
        <v>1.2623985572587917E-2</v>
      </c>
      <c r="N12" s="162">
        <v>2.5149700598802394E-2</v>
      </c>
      <c r="O12" s="162">
        <v>3.8277511961722487E-2</v>
      </c>
      <c r="P12" s="163">
        <v>0</v>
      </c>
      <c r="Q12" s="166">
        <v>2.2216414009409303E-2</v>
      </c>
      <c r="R12" s="166">
        <v>1.9734544184421936E-2</v>
      </c>
      <c r="S12" s="106"/>
    </row>
    <row r="13" spans="2:19" ht="20.100000000000001" customHeight="1" x14ac:dyDescent="0.25">
      <c r="B13" s="124" t="s">
        <v>13</v>
      </c>
      <c r="C13" s="161">
        <v>5.8064516129032261E-2</v>
      </c>
      <c r="D13" s="162">
        <v>0.10459183673469388</v>
      </c>
      <c r="E13" s="162">
        <v>0</v>
      </c>
      <c r="F13" s="163">
        <v>0</v>
      </c>
      <c r="G13" s="166">
        <v>9.1240875912408759E-2</v>
      </c>
      <c r="H13" s="161">
        <v>4.4360547428032089E-2</v>
      </c>
      <c r="I13" s="162">
        <v>8.0421052631578949E-2</v>
      </c>
      <c r="J13" s="162">
        <v>7.4626865671641784E-2</v>
      </c>
      <c r="K13" s="163">
        <v>0.125</v>
      </c>
      <c r="L13" s="166">
        <v>6.9511161345012715E-2</v>
      </c>
      <c r="M13" s="161">
        <v>7.0333633904418394E-2</v>
      </c>
      <c r="N13" s="162">
        <v>0.10339321357285429</v>
      </c>
      <c r="O13" s="162">
        <v>8.1339712918660281E-2</v>
      </c>
      <c r="P13" s="163">
        <v>0</v>
      </c>
      <c r="Q13" s="166">
        <v>9.2524830109775219E-2</v>
      </c>
      <c r="R13" s="166">
        <v>7.823960880195599E-2</v>
      </c>
      <c r="S13" s="106"/>
    </row>
    <row r="14" spans="2:19" ht="20.100000000000001" customHeight="1" x14ac:dyDescent="0.25">
      <c r="B14" s="124" t="s">
        <v>14</v>
      </c>
      <c r="C14" s="161">
        <v>0.21935483870967742</v>
      </c>
      <c r="D14" s="162">
        <v>0.22448979591836735</v>
      </c>
      <c r="E14" s="162">
        <v>0</v>
      </c>
      <c r="F14" s="163">
        <v>0</v>
      </c>
      <c r="G14" s="166">
        <v>0.22262773722627738</v>
      </c>
      <c r="H14" s="161">
        <v>0.20717319490325625</v>
      </c>
      <c r="I14" s="162">
        <v>0.21747368421052632</v>
      </c>
      <c r="J14" s="162">
        <v>0.27363184079601988</v>
      </c>
      <c r="K14" s="163">
        <v>0</v>
      </c>
      <c r="L14" s="166">
        <v>0.2157389092964114</v>
      </c>
      <c r="M14" s="161">
        <v>0.1848512173128945</v>
      </c>
      <c r="N14" s="162">
        <v>0.22475049900199601</v>
      </c>
      <c r="O14" s="162">
        <v>0.18181818181818182</v>
      </c>
      <c r="P14" s="163">
        <v>0.33333333333333331</v>
      </c>
      <c r="Q14" s="166">
        <v>0.21092524830109774</v>
      </c>
      <c r="R14" s="166">
        <v>0.21446035626964721</v>
      </c>
      <c r="S14" s="106"/>
    </row>
    <row r="15" spans="2:19" ht="20.100000000000001" customHeight="1" x14ac:dyDescent="0.25">
      <c r="B15" s="124" t="s">
        <v>15</v>
      </c>
      <c r="C15" s="161">
        <v>0.21935483870967742</v>
      </c>
      <c r="D15" s="162">
        <v>0.17602040816326531</v>
      </c>
      <c r="E15" s="162">
        <v>0</v>
      </c>
      <c r="F15" s="163">
        <v>0</v>
      </c>
      <c r="G15" s="166">
        <v>0.18795620437956204</v>
      </c>
      <c r="H15" s="161">
        <v>0.25908447380840016</v>
      </c>
      <c r="I15" s="162">
        <v>0.19094736842105264</v>
      </c>
      <c r="J15" s="162">
        <v>0.12935323383084577</v>
      </c>
      <c r="K15" s="163">
        <v>0</v>
      </c>
      <c r="L15" s="166">
        <v>0.20938118112461146</v>
      </c>
      <c r="M15" s="161">
        <v>0.19026149684400362</v>
      </c>
      <c r="N15" s="162">
        <v>0.15249500998003993</v>
      </c>
      <c r="O15" s="162">
        <v>0.15789473684210525</v>
      </c>
      <c r="P15" s="163">
        <v>0</v>
      </c>
      <c r="Q15" s="166">
        <v>0.163617354939885</v>
      </c>
      <c r="R15" s="166">
        <v>0.19306671323786237</v>
      </c>
      <c r="S15" s="106"/>
    </row>
    <row r="16" spans="2:19" ht="20.100000000000001" customHeight="1" x14ac:dyDescent="0.25">
      <c r="B16" s="124" t="s">
        <v>16</v>
      </c>
      <c r="C16" s="161">
        <v>1.935483870967742E-2</v>
      </c>
      <c r="D16" s="162">
        <v>3.3163265306122451E-2</v>
      </c>
      <c r="E16" s="162">
        <v>0</v>
      </c>
      <c r="F16" s="163">
        <v>0</v>
      </c>
      <c r="G16" s="166">
        <v>2.9197080291970802E-2</v>
      </c>
      <c r="H16" s="161">
        <v>4.2944785276073622E-2</v>
      </c>
      <c r="I16" s="162">
        <v>4.1473684210526315E-2</v>
      </c>
      <c r="J16" s="162">
        <v>1.9900497512437811E-2</v>
      </c>
      <c r="K16" s="163">
        <v>0</v>
      </c>
      <c r="L16" s="166">
        <v>4.1254591692568524E-2</v>
      </c>
      <c r="M16" s="161">
        <v>4.7790802524797116E-2</v>
      </c>
      <c r="N16" s="162">
        <v>2.3952095808383235E-2</v>
      </c>
      <c r="O16" s="162">
        <v>3.3492822966507178E-2</v>
      </c>
      <c r="P16" s="163">
        <v>0</v>
      </c>
      <c r="Q16" s="166">
        <v>3.1364349189754309E-2</v>
      </c>
      <c r="R16" s="166">
        <v>3.7373384561648619E-2</v>
      </c>
      <c r="S16" s="106"/>
    </row>
    <row r="17" spans="2:19" ht="20.100000000000001" customHeight="1" x14ac:dyDescent="0.25">
      <c r="B17" s="124" t="s">
        <v>17</v>
      </c>
      <c r="C17" s="161">
        <v>1.2903225806451613E-2</v>
      </c>
      <c r="D17" s="162">
        <v>2.5510204081632654E-2</v>
      </c>
      <c r="E17" s="162">
        <v>0</v>
      </c>
      <c r="F17" s="163">
        <v>0</v>
      </c>
      <c r="G17" s="166">
        <v>2.1897810218978103E-2</v>
      </c>
      <c r="H17" s="161">
        <v>2.4539877300613498E-2</v>
      </c>
      <c r="I17" s="162">
        <v>1.9789473684210527E-2</v>
      </c>
      <c r="J17" s="162">
        <v>2.9850746268656716E-2</v>
      </c>
      <c r="K17" s="163">
        <v>0</v>
      </c>
      <c r="L17" s="166">
        <v>2.1474992935857588E-2</v>
      </c>
      <c r="M17" s="161">
        <v>2.1641118124436431E-2</v>
      </c>
      <c r="N17" s="162">
        <v>2.3552894211576848E-2</v>
      </c>
      <c r="O17" s="162">
        <v>2.8708133971291867E-2</v>
      </c>
      <c r="P17" s="163">
        <v>0</v>
      </c>
      <c r="Q17" s="166">
        <v>2.3261892315734448E-2</v>
      </c>
      <c r="R17" s="166">
        <v>2.2092210967516592E-2</v>
      </c>
      <c r="S17" s="106"/>
    </row>
    <row r="18" spans="2:19" ht="20.100000000000001" customHeight="1" x14ac:dyDescent="0.25">
      <c r="B18" s="124" t="s">
        <v>18</v>
      </c>
      <c r="C18" s="161">
        <v>3.870967741935484E-2</v>
      </c>
      <c r="D18" s="162">
        <v>2.0408163265306121E-2</v>
      </c>
      <c r="E18" s="162">
        <v>0</v>
      </c>
      <c r="F18" s="163">
        <v>0</v>
      </c>
      <c r="G18" s="166">
        <v>2.5547445255474453E-2</v>
      </c>
      <c r="H18" s="161">
        <v>1.6045304388862671E-2</v>
      </c>
      <c r="I18" s="162">
        <v>2.3578947368421053E-2</v>
      </c>
      <c r="J18" s="162">
        <v>4.975124378109453E-2</v>
      </c>
      <c r="K18" s="163">
        <v>0</v>
      </c>
      <c r="L18" s="166">
        <v>2.2040124328906469E-2</v>
      </c>
      <c r="M18" s="161">
        <v>3.1559963931469794E-2</v>
      </c>
      <c r="N18" s="162">
        <v>2.7544910179640718E-2</v>
      </c>
      <c r="O18" s="162">
        <v>2.8708133971291867E-2</v>
      </c>
      <c r="P18" s="163">
        <v>0</v>
      </c>
      <c r="Q18" s="166">
        <v>2.8750653423941452E-2</v>
      </c>
      <c r="R18" s="166">
        <v>2.4449877750611249E-2</v>
      </c>
      <c r="S18" s="106"/>
    </row>
    <row r="19" spans="2:19" ht="20.100000000000001" customHeight="1" x14ac:dyDescent="0.25">
      <c r="B19" s="124" t="s">
        <v>19</v>
      </c>
      <c r="C19" s="161">
        <v>3.870967741935484E-2</v>
      </c>
      <c r="D19" s="162">
        <v>4.8469387755102039E-2</v>
      </c>
      <c r="E19" s="162">
        <v>0</v>
      </c>
      <c r="F19" s="163">
        <v>0</v>
      </c>
      <c r="G19" s="166">
        <v>4.5620437956204379E-2</v>
      </c>
      <c r="H19" s="161">
        <v>5.0495516753185463E-2</v>
      </c>
      <c r="I19" s="162">
        <v>4.2105263157894736E-2</v>
      </c>
      <c r="J19" s="162">
        <v>3.482587064676617E-2</v>
      </c>
      <c r="K19" s="163">
        <v>0</v>
      </c>
      <c r="L19" s="166">
        <v>4.4362814354337386E-2</v>
      </c>
      <c r="M19" s="161">
        <v>5.9513074842200184E-2</v>
      </c>
      <c r="N19" s="162">
        <v>5.7085828343313376E-2</v>
      </c>
      <c r="O19" s="162">
        <v>5.2631578947368418E-2</v>
      </c>
      <c r="P19" s="163">
        <v>0</v>
      </c>
      <c r="Q19" s="166">
        <v>5.7501306847882905E-2</v>
      </c>
      <c r="R19" s="166">
        <v>4.8812434509256028E-2</v>
      </c>
      <c r="S19" s="106"/>
    </row>
    <row r="20" spans="2:19" ht="20.100000000000001" customHeight="1" x14ac:dyDescent="0.25">
      <c r="B20" s="124" t="s">
        <v>20</v>
      </c>
      <c r="C20" s="161">
        <v>4.5161290322580643E-2</v>
      </c>
      <c r="D20" s="162">
        <v>2.2959183673469389E-2</v>
      </c>
      <c r="E20" s="162">
        <v>0</v>
      </c>
      <c r="F20" s="163">
        <v>0</v>
      </c>
      <c r="G20" s="166">
        <v>2.9197080291970802E-2</v>
      </c>
      <c r="H20" s="161">
        <v>3.4450212364322795E-2</v>
      </c>
      <c r="I20" s="162">
        <v>3.2421052631578948E-2</v>
      </c>
      <c r="J20" s="162">
        <v>3.482587064676617E-2</v>
      </c>
      <c r="K20" s="163">
        <v>0.125</v>
      </c>
      <c r="L20" s="166">
        <v>3.3201469341621929E-2</v>
      </c>
      <c r="M20" s="161">
        <v>4.3282236248872862E-2</v>
      </c>
      <c r="N20" s="162">
        <v>2.874251497005988E-2</v>
      </c>
      <c r="O20" s="162">
        <v>6.6985645933014357E-2</v>
      </c>
      <c r="P20" s="163">
        <v>0</v>
      </c>
      <c r="Q20" s="166">
        <v>3.5023523261892314E-2</v>
      </c>
      <c r="R20" s="166">
        <v>3.3618581907090467E-2</v>
      </c>
      <c r="S20" s="106"/>
    </row>
    <row r="21" spans="2:19" ht="20.100000000000001" customHeight="1" x14ac:dyDescent="0.3">
      <c r="B21" s="124" t="s">
        <v>21</v>
      </c>
      <c r="C21" s="161">
        <v>1.2903225806451613E-2</v>
      </c>
      <c r="D21" s="162">
        <v>1.7857142857142856E-2</v>
      </c>
      <c r="E21" s="162">
        <v>0</v>
      </c>
      <c r="F21" s="163">
        <v>0</v>
      </c>
      <c r="G21" s="166">
        <v>1.6423357664233577E-2</v>
      </c>
      <c r="H21" s="161">
        <v>1.9820670127418595E-2</v>
      </c>
      <c r="I21" s="162">
        <v>1.9578947368421053E-2</v>
      </c>
      <c r="J21" s="162">
        <v>3.9800995024875621E-2</v>
      </c>
      <c r="K21" s="163">
        <v>0</v>
      </c>
      <c r="L21" s="166">
        <v>2.0203447301497597E-2</v>
      </c>
      <c r="M21" s="161">
        <v>2.5247971145175834E-2</v>
      </c>
      <c r="N21" s="162">
        <v>2.4351297405189622E-2</v>
      </c>
      <c r="O21" s="162">
        <v>3.8277511961722487E-2</v>
      </c>
      <c r="P21" s="163">
        <v>0</v>
      </c>
      <c r="Q21" s="166">
        <v>2.5352848928384734E-2</v>
      </c>
      <c r="R21" s="166">
        <v>2.1742926999650716E-2</v>
      </c>
      <c r="S21" s="106"/>
    </row>
    <row r="22" spans="2:19" ht="20.100000000000001" customHeight="1" x14ac:dyDescent="0.3">
      <c r="B22" s="124" t="s">
        <v>22</v>
      </c>
      <c r="C22" s="161">
        <v>6.4516129032258063E-2</v>
      </c>
      <c r="D22" s="162">
        <v>4.336734693877551E-2</v>
      </c>
      <c r="E22" s="162">
        <v>0</v>
      </c>
      <c r="F22" s="163">
        <v>0</v>
      </c>
      <c r="G22" s="166">
        <v>4.9270072992700732E-2</v>
      </c>
      <c r="H22" s="161">
        <v>4.2944785276073622E-2</v>
      </c>
      <c r="I22" s="162">
        <v>4.3789473684210524E-2</v>
      </c>
      <c r="J22" s="162">
        <v>5.4726368159203981E-2</v>
      </c>
      <c r="K22" s="163">
        <v>0</v>
      </c>
      <c r="L22" s="166">
        <v>4.3797682961288498E-2</v>
      </c>
      <c r="M22" s="161">
        <v>3.6068530207394048E-2</v>
      </c>
      <c r="N22" s="162">
        <v>4.2315369261477047E-2</v>
      </c>
      <c r="O22" s="162">
        <v>4.784688995215311E-2</v>
      </c>
      <c r="P22" s="163">
        <v>0</v>
      </c>
      <c r="Q22" s="166">
        <v>4.0773653946680609E-2</v>
      </c>
      <c r="R22" s="166">
        <v>4.3049249039469085E-2</v>
      </c>
      <c r="S22" s="106"/>
    </row>
    <row r="23" spans="2:19" ht="20.100000000000001" customHeight="1" x14ac:dyDescent="0.3">
      <c r="B23" s="124" t="s">
        <v>23</v>
      </c>
      <c r="C23" s="161">
        <v>9.6774193548387094E-2</v>
      </c>
      <c r="D23" s="162">
        <v>0.10459183673469388</v>
      </c>
      <c r="E23" s="162">
        <v>0</v>
      </c>
      <c r="F23" s="163">
        <v>0</v>
      </c>
      <c r="G23" s="166">
        <v>0.10218978102189781</v>
      </c>
      <c r="H23" s="161">
        <v>9.0608777725342149E-2</v>
      </c>
      <c r="I23" s="162">
        <v>8.589473684210526E-2</v>
      </c>
      <c r="J23" s="162">
        <v>7.4626865671641784E-2</v>
      </c>
      <c r="K23" s="163">
        <v>0.25</v>
      </c>
      <c r="L23" s="166">
        <v>8.7171517377790331E-2</v>
      </c>
      <c r="M23" s="161">
        <v>8.9269612263300269E-2</v>
      </c>
      <c r="N23" s="162">
        <v>9.021956087824351E-2</v>
      </c>
      <c r="O23" s="162">
        <v>0.10526315789473684</v>
      </c>
      <c r="P23" s="163">
        <v>0</v>
      </c>
      <c r="Q23" s="166">
        <v>9.0695243073706217E-2</v>
      </c>
      <c r="R23" s="166">
        <v>8.9067411805798108E-2</v>
      </c>
      <c r="S23" s="106"/>
    </row>
    <row r="24" spans="2:19" ht="20.100000000000001" customHeight="1" x14ac:dyDescent="0.3">
      <c r="B24" s="124" t="s">
        <v>24</v>
      </c>
      <c r="C24" s="161">
        <v>6.4516129032258063E-2</v>
      </c>
      <c r="D24" s="162">
        <v>4.5918367346938778E-2</v>
      </c>
      <c r="E24" s="162">
        <v>1</v>
      </c>
      <c r="F24" s="163">
        <v>0</v>
      </c>
      <c r="G24" s="166">
        <v>5.2919708029197078E-2</v>
      </c>
      <c r="H24" s="161">
        <v>5.6630486078338836E-2</v>
      </c>
      <c r="I24" s="162">
        <v>5.5578947368421054E-2</v>
      </c>
      <c r="J24" s="162">
        <v>3.9800995024875621E-2</v>
      </c>
      <c r="K24" s="163">
        <v>0.125</v>
      </c>
      <c r="L24" s="166">
        <v>5.5524159367052843E-2</v>
      </c>
      <c r="M24" s="161">
        <v>6.4923354373309289E-2</v>
      </c>
      <c r="N24" s="162">
        <v>6.706586826347305E-2</v>
      </c>
      <c r="O24" s="162">
        <v>6.6985645933014357E-2</v>
      </c>
      <c r="P24" s="163">
        <v>0.33333333333333331</v>
      </c>
      <c r="Q24" s="166">
        <v>6.6649242028227917E-2</v>
      </c>
      <c r="R24" s="166">
        <v>5.9116311561299338E-2</v>
      </c>
      <c r="S24" s="106"/>
    </row>
    <row r="25" spans="2:19" ht="20.100000000000001" customHeight="1" x14ac:dyDescent="0.3">
      <c r="B25" s="124" t="s">
        <v>25</v>
      </c>
      <c r="C25" s="161">
        <v>5.1612903225806452E-2</v>
      </c>
      <c r="D25" s="162">
        <v>2.2959183673469389E-2</v>
      </c>
      <c r="E25" s="162">
        <v>0</v>
      </c>
      <c r="F25" s="163">
        <v>0</v>
      </c>
      <c r="G25" s="166">
        <v>3.1021897810218978E-2</v>
      </c>
      <c r="H25" s="161">
        <v>2.8315243039169418E-2</v>
      </c>
      <c r="I25" s="162">
        <v>2.6105263157894736E-2</v>
      </c>
      <c r="J25" s="162">
        <v>1.4925373134328358E-2</v>
      </c>
      <c r="K25" s="163">
        <v>0</v>
      </c>
      <c r="L25" s="166">
        <v>2.6419892625035319E-2</v>
      </c>
      <c r="M25" s="161">
        <v>2.8854824165915238E-2</v>
      </c>
      <c r="N25" s="162">
        <v>2.9540918163672655E-2</v>
      </c>
      <c r="O25" s="162">
        <v>2.3923444976076555E-2</v>
      </c>
      <c r="P25" s="163">
        <v>0</v>
      </c>
      <c r="Q25" s="166">
        <v>2.9012023000522739E-2</v>
      </c>
      <c r="R25" s="166">
        <v>2.7506112469437651E-2</v>
      </c>
      <c r="S25" s="106"/>
    </row>
    <row r="26" spans="2:19" ht="20.100000000000001" customHeight="1" x14ac:dyDescent="0.3">
      <c r="B26" s="124" t="s">
        <v>26</v>
      </c>
      <c r="C26" s="161">
        <v>0</v>
      </c>
      <c r="D26" s="162">
        <v>1.5306122448979591E-2</v>
      </c>
      <c r="E26" s="162">
        <v>0</v>
      </c>
      <c r="F26" s="163">
        <v>0</v>
      </c>
      <c r="G26" s="166">
        <v>1.0948905109489052E-2</v>
      </c>
      <c r="H26" s="161">
        <v>9.4384143463898066E-3</v>
      </c>
      <c r="I26" s="162">
        <v>1.4315789473684211E-2</v>
      </c>
      <c r="J26" s="162">
        <v>9.9502487562189053E-3</v>
      </c>
      <c r="K26" s="163">
        <v>0.125</v>
      </c>
      <c r="L26" s="166">
        <v>1.2856739191862109E-2</v>
      </c>
      <c r="M26" s="161">
        <v>1.8935978358881875E-2</v>
      </c>
      <c r="N26" s="162">
        <v>1.6766467065868262E-2</v>
      </c>
      <c r="O26" s="162">
        <v>4.7846889952153108E-3</v>
      </c>
      <c r="P26" s="163">
        <v>0</v>
      </c>
      <c r="Q26" s="166">
        <v>1.6727652901202299E-2</v>
      </c>
      <c r="R26" s="166">
        <v>1.4058679706601468E-2</v>
      </c>
      <c r="S26" s="106"/>
    </row>
    <row r="27" spans="2:19" ht="20.100000000000001" customHeight="1" x14ac:dyDescent="0.3">
      <c r="B27" s="124" t="s">
        <v>27</v>
      </c>
      <c r="C27" s="161">
        <v>6.4516129032258064E-3</v>
      </c>
      <c r="D27" s="162">
        <v>2.5510204081632651E-3</v>
      </c>
      <c r="E27" s="162">
        <v>0</v>
      </c>
      <c r="F27" s="163">
        <v>0</v>
      </c>
      <c r="G27" s="166">
        <v>3.6496350364963502E-3</v>
      </c>
      <c r="H27" s="161">
        <v>3.3034450212364322E-3</v>
      </c>
      <c r="I27" s="162">
        <v>8.0000000000000002E-3</v>
      </c>
      <c r="J27" s="162">
        <v>2.9850746268656716E-2</v>
      </c>
      <c r="K27" s="163">
        <v>0.125</v>
      </c>
      <c r="L27" s="166">
        <v>7.3467081096354903E-3</v>
      </c>
      <c r="M27" s="161">
        <v>1.4427412082957619E-2</v>
      </c>
      <c r="N27" s="162">
        <v>7.9840319361277438E-3</v>
      </c>
      <c r="O27" s="162">
        <v>4.7846889952153108E-3</v>
      </c>
      <c r="P27" s="163">
        <v>0</v>
      </c>
      <c r="Q27" s="166">
        <v>9.6706743335075798E-3</v>
      </c>
      <c r="R27" s="166">
        <v>7.9462102689486554E-3</v>
      </c>
      <c r="S27" s="106"/>
    </row>
    <row r="28" spans="2:19" ht="20.100000000000001" customHeight="1" x14ac:dyDescent="0.3">
      <c r="B28" s="124" t="s">
        <v>28</v>
      </c>
      <c r="C28" s="161">
        <v>6.4516129032258064E-3</v>
      </c>
      <c r="D28" s="162">
        <v>1.5306122448979591E-2</v>
      </c>
      <c r="E28" s="162">
        <v>0</v>
      </c>
      <c r="F28" s="163">
        <v>0</v>
      </c>
      <c r="G28" s="166">
        <v>1.2773722627737226E-2</v>
      </c>
      <c r="H28" s="161">
        <v>5.6630486078338843E-3</v>
      </c>
      <c r="I28" s="162">
        <v>6.5263157894736839E-3</v>
      </c>
      <c r="J28" s="162">
        <v>1.9900497512437811E-2</v>
      </c>
      <c r="K28" s="163">
        <v>0</v>
      </c>
      <c r="L28" s="166">
        <v>6.6402938683243857E-3</v>
      </c>
      <c r="M28" s="161">
        <v>3.6068530207394047E-3</v>
      </c>
      <c r="N28" s="162">
        <v>3.592814371257485E-3</v>
      </c>
      <c r="O28" s="162">
        <v>9.5693779904306216E-3</v>
      </c>
      <c r="P28" s="163">
        <v>0</v>
      </c>
      <c r="Q28" s="166">
        <v>3.9205436487192886E-3</v>
      </c>
      <c r="R28" s="166">
        <v>6.025148445686343E-3</v>
      </c>
      <c r="S28" s="106"/>
    </row>
    <row r="29" spans="2:19" ht="20.100000000000001" customHeight="1" x14ac:dyDescent="0.3">
      <c r="B29" s="124" t="s">
        <v>29</v>
      </c>
      <c r="C29" s="161">
        <v>6.4516129032258064E-3</v>
      </c>
      <c r="D29" s="162">
        <v>1.020408163265306E-2</v>
      </c>
      <c r="E29" s="162">
        <v>0</v>
      </c>
      <c r="F29" s="163">
        <v>0</v>
      </c>
      <c r="G29" s="166">
        <v>9.1240875912408752E-3</v>
      </c>
      <c r="H29" s="161">
        <v>7.5507314771118455E-3</v>
      </c>
      <c r="I29" s="162">
        <v>6.5263157894736839E-3</v>
      </c>
      <c r="J29" s="162">
        <v>4.9751243781094526E-3</v>
      </c>
      <c r="K29" s="163">
        <v>0</v>
      </c>
      <c r="L29" s="166">
        <v>6.7815767165866061E-3</v>
      </c>
      <c r="M29" s="161">
        <v>1.1722272317403066E-2</v>
      </c>
      <c r="N29" s="162">
        <v>5.9880239520958087E-3</v>
      </c>
      <c r="O29" s="162">
        <v>1.4354066985645933E-2</v>
      </c>
      <c r="P29" s="163">
        <v>0</v>
      </c>
      <c r="Q29" s="166">
        <v>8.1024568740198644E-3</v>
      </c>
      <c r="R29" s="166">
        <v>7.3349633251833741E-3</v>
      </c>
      <c r="S29" s="106"/>
    </row>
    <row r="30" spans="2:19" ht="20.100000000000001" customHeight="1" x14ac:dyDescent="0.3">
      <c r="B30" s="124" t="s">
        <v>30</v>
      </c>
      <c r="C30" s="161">
        <v>0</v>
      </c>
      <c r="D30" s="162">
        <v>0</v>
      </c>
      <c r="E30" s="162">
        <v>0</v>
      </c>
      <c r="F30" s="163">
        <v>0</v>
      </c>
      <c r="G30" s="166">
        <v>0</v>
      </c>
      <c r="H30" s="161">
        <v>2.8315243039169422E-3</v>
      </c>
      <c r="I30" s="162">
        <v>1.2631578947368421E-3</v>
      </c>
      <c r="J30" s="162">
        <v>9.9502487562189053E-3</v>
      </c>
      <c r="K30" s="163">
        <v>0</v>
      </c>
      <c r="L30" s="166">
        <v>1.9779598756710934E-3</v>
      </c>
      <c r="M30" s="161">
        <v>9.0171325518485117E-4</v>
      </c>
      <c r="N30" s="162">
        <v>1.996007984031936E-3</v>
      </c>
      <c r="O30" s="162">
        <v>0</v>
      </c>
      <c r="P30" s="163">
        <v>0</v>
      </c>
      <c r="Q30" s="166">
        <v>1.5682174594877157E-3</v>
      </c>
      <c r="R30" s="166">
        <v>1.7464198393293748E-3</v>
      </c>
      <c r="S30" s="106"/>
    </row>
    <row r="31" spans="2:19" ht="20.100000000000001" customHeight="1" thickBot="1" x14ac:dyDescent="0.35">
      <c r="B31" s="124" t="s">
        <v>31</v>
      </c>
      <c r="C31" s="161">
        <v>0</v>
      </c>
      <c r="D31" s="162">
        <v>1.020408163265306E-2</v>
      </c>
      <c r="E31" s="162">
        <v>0</v>
      </c>
      <c r="F31" s="163">
        <v>0</v>
      </c>
      <c r="G31" s="166">
        <v>7.2992700729927005E-3</v>
      </c>
      <c r="H31" s="167">
        <v>1.5101462954223691E-2</v>
      </c>
      <c r="I31" s="162">
        <v>1.2E-2</v>
      </c>
      <c r="J31" s="162">
        <v>4.9751243781094526E-3</v>
      </c>
      <c r="K31" s="163">
        <v>0</v>
      </c>
      <c r="L31" s="166">
        <v>1.2715456343599886E-2</v>
      </c>
      <c r="M31" s="161">
        <v>2.2542831379621282E-2</v>
      </c>
      <c r="N31" s="162">
        <v>1.1177644710578843E-2</v>
      </c>
      <c r="O31" s="162">
        <v>4.7846889952153108E-3</v>
      </c>
      <c r="P31" s="163">
        <v>0</v>
      </c>
      <c r="Q31" s="166">
        <v>1.4113957135389441E-2</v>
      </c>
      <c r="R31" s="166">
        <v>1.2923506811037374E-2</v>
      </c>
      <c r="S31" s="106"/>
    </row>
    <row r="32" spans="2:19" ht="20.100000000000001" customHeight="1" thickTop="1" thickBot="1" x14ac:dyDescent="0.35">
      <c r="B32" s="141" t="s">
        <v>32</v>
      </c>
      <c r="C32" s="168">
        <v>1.0000000000000002</v>
      </c>
      <c r="D32" s="169">
        <v>1</v>
      </c>
      <c r="E32" s="169">
        <v>1</v>
      </c>
      <c r="F32" s="170">
        <v>0</v>
      </c>
      <c r="G32" s="171">
        <v>1</v>
      </c>
      <c r="H32" s="168">
        <v>0.99999999999999989</v>
      </c>
      <c r="I32" s="169">
        <v>1</v>
      </c>
      <c r="J32" s="169">
        <v>0.99999999999999978</v>
      </c>
      <c r="K32" s="170">
        <v>1</v>
      </c>
      <c r="L32" s="171">
        <v>1</v>
      </c>
      <c r="M32" s="168">
        <v>1</v>
      </c>
      <c r="N32" s="169">
        <v>0.99999999999999978</v>
      </c>
      <c r="O32" s="169">
        <v>1.0000000000000002</v>
      </c>
      <c r="P32" s="170">
        <v>1</v>
      </c>
      <c r="Q32" s="171">
        <v>1.0000000000000002</v>
      </c>
      <c r="R32" s="171">
        <v>1</v>
      </c>
      <c r="S32" s="106"/>
    </row>
    <row r="33" spans="2:18" ht="15.6" thickTop="1" thickBot="1" x14ac:dyDescent="0.35">
      <c r="B33" s="95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</row>
    <row r="34" spans="2:18" ht="15" thickTop="1" x14ac:dyDescent="0.3">
      <c r="B34" s="180" t="s">
        <v>36</v>
      </c>
      <c r="C34" s="181"/>
      <c r="D34" s="181"/>
      <c r="E34" s="139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107"/>
      <c r="R34" s="107"/>
    </row>
    <row r="35" spans="2:18" ht="15" thickBot="1" x14ac:dyDescent="0.35">
      <c r="B35" s="182" t="s">
        <v>199</v>
      </c>
      <c r="C35" s="183"/>
      <c r="D35" s="183"/>
      <c r="E35" s="140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108"/>
    </row>
    <row r="36" spans="2:18" ht="15" thickTop="1" x14ac:dyDescent="0.3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37"/>
  <sheetViews>
    <sheetView topLeftCell="M23" zoomScaleNormal="100" workbookViewId="0">
      <selection activeCell="C6" sqref="C6:P31"/>
    </sheetView>
  </sheetViews>
  <sheetFormatPr defaultColWidth="9.109375" defaultRowHeight="14.4" x14ac:dyDescent="0.3"/>
  <cols>
    <col min="1" max="1" width="2.6640625" style="81" customWidth="1"/>
    <col min="2" max="16" width="13.6640625" style="81" customWidth="1"/>
    <col min="17" max="16384" width="9.109375" style="81"/>
  </cols>
  <sheetData>
    <row r="1" spans="2:17" ht="15.75" thickBot="1" x14ac:dyDescent="0.3"/>
    <row r="2" spans="2:17" ht="24.9" customHeight="1" thickTop="1" thickBot="1" x14ac:dyDescent="0.35">
      <c r="B2" s="310" t="s">
        <v>278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2"/>
    </row>
    <row r="3" spans="2:17" ht="24.9" customHeight="1" thickTop="1" thickBot="1" x14ac:dyDescent="0.35">
      <c r="B3" s="313" t="s">
        <v>84</v>
      </c>
      <c r="C3" s="339" t="s">
        <v>204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8"/>
      <c r="O3" s="319" t="s">
        <v>32</v>
      </c>
      <c r="P3" s="320"/>
    </row>
    <row r="4" spans="2:17" ht="24.9" customHeight="1" thickTop="1" thickBot="1" x14ac:dyDescent="0.35">
      <c r="B4" s="315"/>
      <c r="C4" s="339" t="s">
        <v>205</v>
      </c>
      <c r="D4" s="340"/>
      <c r="E4" s="341" t="s">
        <v>206</v>
      </c>
      <c r="F4" s="340"/>
      <c r="G4" s="341" t="s">
        <v>207</v>
      </c>
      <c r="H4" s="340"/>
      <c r="I4" s="341" t="s">
        <v>208</v>
      </c>
      <c r="J4" s="340"/>
      <c r="K4" s="341" t="s">
        <v>209</v>
      </c>
      <c r="L4" s="340"/>
      <c r="M4" s="317" t="s">
        <v>210</v>
      </c>
      <c r="N4" s="317"/>
      <c r="O4" s="323"/>
      <c r="P4" s="324"/>
    </row>
    <row r="5" spans="2:17" ht="24.9" customHeight="1" thickTop="1" thickBot="1" x14ac:dyDescent="0.35">
      <c r="B5" s="316"/>
      <c r="C5" s="172" t="s">
        <v>5</v>
      </c>
      <c r="D5" s="173" t="s">
        <v>6</v>
      </c>
      <c r="E5" s="174" t="s">
        <v>5</v>
      </c>
      <c r="F5" s="173" t="s">
        <v>6</v>
      </c>
      <c r="G5" s="174" t="s">
        <v>5</v>
      </c>
      <c r="H5" s="173" t="s">
        <v>6</v>
      </c>
      <c r="I5" s="174" t="s">
        <v>5</v>
      </c>
      <c r="J5" s="173" t="s">
        <v>6</v>
      </c>
      <c r="K5" s="174" t="s">
        <v>5</v>
      </c>
      <c r="L5" s="173" t="s">
        <v>6</v>
      </c>
      <c r="M5" s="174" t="s">
        <v>5</v>
      </c>
      <c r="N5" s="137" t="s">
        <v>6</v>
      </c>
      <c r="O5" s="172" t="s">
        <v>5</v>
      </c>
      <c r="P5" s="138" t="s">
        <v>6</v>
      </c>
    </row>
    <row r="6" spans="2:17" ht="20.100000000000001" customHeight="1" thickTop="1" x14ac:dyDescent="0.25">
      <c r="B6" s="124" t="s">
        <v>7</v>
      </c>
      <c r="C6" s="125">
        <v>0</v>
      </c>
      <c r="D6" s="175">
        <v>0</v>
      </c>
      <c r="E6" s="127">
        <v>0</v>
      </c>
      <c r="F6" s="175">
        <v>0</v>
      </c>
      <c r="G6" s="127">
        <v>0</v>
      </c>
      <c r="H6" s="175">
        <v>0</v>
      </c>
      <c r="I6" s="127">
        <v>0</v>
      </c>
      <c r="J6" s="175">
        <v>0</v>
      </c>
      <c r="K6" s="127">
        <v>0</v>
      </c>
      <c r="L6" s="175">
        <v>0</v>
      </c>
      <c r="M6" s="127">
        <v>0</v>
      </c>
      <c r="N6" s="175">
        <v>0</v>
      </c>
      <c r="O6" s="133">
        <v>0</v>
      </c>
      <c r="P6" s="177">
        <v>0</v>
      </c>
      <c r="Q6" s="106"/>
    </row>
    <row r="7" spans="2:17" ht="20.100000000000001" customHeight="1" x14ac:dyDescent="0.25">
      <c r="B7" s="124" t="s">
        <v>8</v>
      </c>
      <c r="C7" s="125">
        <v>0</v>
      </c>
      <c r="D7" s="175">
        <v>0</v>
      </c>
      <c r="E7" s="127">
        <v>0</v>
      </c>
      <c r="F7" s="175">
        <v>0</v>
      </c>
      <c r="G7" s="127">
        <v>0</v>
      </c>
      <c r="H7" s="175">
        <v>0</v>
      </c>
      <c r="I7" s="127">
        <v>0</v>
      </c>
      <c r="J7" s="175">
        <v>0</v>
      </c>
      <c r="K7" s="127">
        <v>0</v>
      </c>
      <c r="L7" s="175">
        <v>0</v>
      </c>
      <c r="M7" s="127">
        <v>0</v>
      </c>
      <c r="N7" s="175">
        <v>0</v>
      </c>
      <c r="O7" s="133">
        <v>0</v>
      </c>
      <c r="P7" s="177">
        <v>0</v>
      </c>
      <c r="Q7" s="106"/>
    </row>
    <row r="8" spans="2:17" ht="20.100000000000001" customHeight="1" x14ac:dyDescent="0.25">
      <c r="B8" s="124" t="s">
        <v>9</v>
      </c>
      <c r="C8" s="125">
        <v>0</v>
      </c>
      <c r="D8" s="175">
        <v>0</v>
      </c>
      <c r="E8" s="127">
        <v>0</v>
      </c>
      <c r="F8" s="175">
        <v>0</v>
      </c>
      <c r="G8" s="127">
        <v>0</v>
      </c>
      <c r="H8" s="175">
        <v>0</v>
      </c>
      <c r="I8" s="127">
        <v>0</v>
      </c>
      <c r="J8" s="175">
        <v>0</v>
      </c>
      <c r="K8" s="127">
        <v>0</v>
      </c>
      <c r="L8" s="175">
        <v>0</v>
      </c>
      <c r="M8" s="127">
        <v>0</v>
      </c>
      <c r="N8" s="175">
        <v>0</v>
      </c>
      <c r="O8" s="133">
        <v>0</v>
      </c>
      <c r="P8" s="177">
        <v>0</v>
      </c>
      <c r="Q8" s="106"/>
    </row>
    <row r="9" spans="2:17" ht="20.100000000000001" customHeight="1" x14ac:dyDescent="0.25">
      <c r="B9" s="124" t="s">
        <v>10</v>
      </c>
      <c r="C9" s="125">
        <v>0</v>
      </c>
      <c r="D9" s="175">
        <v>0</v>
      </c>
      <c r="E9" s="127">
        <v>0</v>
      </c>
      <c r="F9" s="175">
        <v>0</v>
      </c>
      <c r="G9" s="127">
        <v>0</v>
      </c>
      <c r="H9" s="175">
        <v>0</v>
      </c>
      <c r="I9" s="127">
        <v>0</v>
      </c>
      <c r="J9" s="175">
        <v>0</v>
      </c>
      <c r="K9" s="127">
        <v>0</v>
      </c>
      <c r="L9" s="175">
        <v>0</v>
      </c>
      <c r="M9" s="127">
        <v>0</v>
      </c>
      <c r="N9" s="175">
        <v>0</v>
      </c>
      <c r="O9" s="133">
        <v>0</v>
      </c>
      <c r="P9" s="177">
        <v>0</v>
      </c>
      <c r="Q9" s="106"/>
    </row>
    <row r="10" spans="2:17" ht="20.100000000000001" customHeight="1" x14ac:dyDescent="0.25">
      <c r="B10" s="124" t="s">
        <v>11</v>
      </c>
      <c r="C10" s="125">
        <v>0</v>
      </c>
      <c r="D10" s="175">
        <v>0</v>
      </c>
      <c r="E10" s="127">
        <v>0</v>
      </c>
      <c r="F10" s="175">
        <v>0</v>
      </c>
      <c r="G10" s="127">
        <v>0</v>
      </c>
      <c r="H10" s="175">
        <v>0</v>
      </c>
      <c r="I10" s="127">
        <v>0</v>
      </c>
      <c r="J10" s="175">
        <v>0</v>
      </c>
      <c r="K10" s="127">
        <v>0</v>
      </c>
      <c r="L10" s="175">
        <v>0</v>
      </c>
      <c r="M10" s="127">
        <v>0</v>
      </c>
      <c r="N10" s="175">
        <v>0</v>
      </c>
      <c r="O10" s="133">
        <v>0</v>
      </c>
      <c r="P10" s="177">
        <v>0</v>
      </c>
      <c r="Q10" s="106"/>
    </row>
    <row r="11" spans="2:17" ht="20.100000000000001" customHeight="1" x14ac:dyDescent="0.25">
      <c r="B11" s="124" t="s">
        <v>12</v>
      </c>
      <c r="C11" s="125">
        <v>0</v>
      </c>
      <c r="D11" s="175">
        <v>0</v>
      </c>
      <c r="E11" s="127">
        <v>0</v>
      </c>
      <c r="F11" s="175">
        <v>0</v>
      </c>
      <c r="G11" s="127">
        <v>0</v>
      </c>
      <c r="H11" s="175">
        <v>0</v>
      </c>
      <c r="I11" s="127">
        <v>0</v>
      </c>
      <c r="J11" s="175">
        <v>0</v>
      </c>
      <c r="K11" s="127">
        <v>0</v>
      </c>
      <c r="L11" s="175">
        <v>0</v>
      </c>
      <c r="M11" s="127">
        <v>0</v>
      </c>
      <c r="N11" s="175">
        <v>0</v>
      </c>
      <c r="O11" s="133">
        <v>0</v>
      </c>
      <c r="P11" s="177">
        <v>0</v>
      </c>
      <c r="Q11" s="106"/>
    </row>
    <row r="12" spans="2:17" ht="20.100000000000001" customHeight="1" x14ac:dyDescent="0.25">
      <c r="B12" s="124" t="s">
        <v>13</v>
      </c>
      <c r="C12" s="125">
        <v>0</v>
      </c>
      <c r="D12" s="175">
        <v>0</v>
      </c>
      <c r="E12" s="127">
        <v>0</v>
      </c>
      <c r="F12" s="175">
        <v>0</v>
      </c>
      <c r="G12" s="127">
        <v>0</v>
      </c>
      <c r="H12" s="175">
        <v>0</v>
      </c>
      <c r="I12" s="127">
        <v>0</v>
      </c>
      <c r="J12" s="175">
        <v>0</v>
      </c>
      <c r="K12" s="127">
        <v>0</v>
      </c>
      <c r="L12" s="175">
        <v>0</v>
      </c>
      <c r="M12" s="127">
        <v>0</v>
      </c>
      <c r="N12" s="175">
        <v>0</v>
      </c>
      <c r="O12" s="133">
        <v>0</v>
      </c>
      <c r="P12" s="177">
        <v>0</v>
      </c>
      <c r="Q12" s="106"/>
    </row>
    <row r="13" spans="2:17" ht="20.100000000000001" customHeight="1" x14ac:dyDescent="0.25">
      <c r="B13" s="124" t="s">
        <v>14</v>
      </c>
      <c r="C13" s="125">
        <v>0</v>
      </c>
      <c r="D13" s="175">
        <v>0</v>
      </c>
      <c r="E13" s="127">
        <v>0</v>
      </c>
      <c r="F13" s="175">
        <v>0</v>
      </c>
      <c r="G13" s="127">
        <v>0</v>
      </c>
      <c r="H13" s="175">
        <v>0</v>
      </c>
      <c r="I13" s="127">
        <v>0</v>
      </c>
      <c r="J13" s="175">
        <v>0</v>
      </c>
      <c r="K13" s="127">
        <v>0</v>
      </c>
      <c r="L13" s="175">
        <v>0</v>
      </c>
      <c r="M13" s="127">
        <v>0</v>
      </c>
      <c r="N13" s="175">
        <v>0</v>
      </c>
      <c r="O13" s="133">
        <v>0</v>
      </c>
      <c r="P13" s="177">
        <v>0</v>
      </c>
      <c r="Q13" s="106"/>
    </row>
    <row r="14" spans="2:17" ht="20.100000000000001" customHeight="1" x14ac:dyDescent="0.25">
      <c r="B14" s="124" t="s">
        <v>15</v>
      </c>
      <c r="C14" s="125">
        <v>0</v>
      </c>
      <c r="D14" s="175">
        <v>0</v>
      </c>
      <c r="E14" s="127">
        <v>0</v>
      </c>
      <c r="F14" s="175">
        <v>0</v>
      </c>
      <c r="G14" s="127">
        <v>0</v>
      </c>
      <c r="H14" s="175">
        <v>0</v>
      </c>
      <c r="I14" s="127">
        <v>0</v>
      </c>
      <c r="J14" s="175">
        <v>0</v>
      </c>
      <c r="K14" s="127">
        <v>0</v>
      </c>
      <c r="L14" s="175">
        <v>0</v>
      </c>
      <c r="M14" s="127">
        <v>0</v>
      </c>
      <c r="N14" s="175">
        <v>0</v>
      </c>
      <c r="O14" s="133">
        <v>0</v>
      </c>
      <c r="P14" s="177">
        <v>0</v>
      </c>
      <c r="Q14" s="106"/>
    </row>
    <row r="15" spans="2:17" ht="20.100000000000001" customHeight="1" x14ac:dyDescent="0.25">
      <c r="B15" s="124" t="s">
        <v>16</v>
      </c>
      <c r="C15" s="125">
        <v>0</v>
      </c>
      <c r="D15" s="175">
        <v>0</v>
      </c>
      <c r="E15" s="127">
        <v>0</v>
      </c>
      <c r="F15" s="175">
        <v>0</v>
      </c>
      <c r="G15" s="127">
        <v>0</v>
      </c>
      <c r="H15" s="175">
        <v>0</v>
      </c>
      <c r="I15" s="127">
        <v>0</v>
      </c>
      <c r="J15" s="175">
        <v>0</v>
      </c>
      <c r="K15" s="127">
        <v>0</v>
      </c>
      <c r="L15" s="175">
        <v>0</v>
      </c>
      <c r="M15" s="127">
        <v>0</v>
      </c>
      <c r="N15" s="175">
        <v>0</v>
      </c>
      <c r="O15" s="133">
        <v>0</v>
      </c>
      <c r="P15" s="177">
        <v>0</v>
      </c>
      <c r="Q15" s="106"/>
    </row>
    <row r="16" spans="2:17" ht="20.100000000000001" customHeight="1" x14ac:dyDescent="0.25">
      <c r="B16" s="124" t="s">
        <v>17</v>
      </c>
      <c r="C16" s="125">
        <v>0</v>
      </c>
      <c r="D16" s="175">
        <v>0</v>
      </c>
      <c r="E16" s="127">
        <v>0</v>
      </c>
      <c r="F16" s="175">
        <v>0</v>
      </c>
      <c r="G16" s="127">
        <v>0</v>
      </c>
      <c r="H16" s="175">
        <v>0</v>
      </c>
      <c r="I16" s="127">
        <v>0</v>
      </c>
      <c r="J16" s="175">
        <v>0</v>
      </c>
      <c r="K16" s="127">
        <v>0</v>
      </c>
      <c r="L16" s="175">
        <v>0</v>
      </c>
      <c r="M16" s="127">
        <v>0</v>
      </c>
      <c r="N16" s="175">
        <v>0</v>
      </c>
      <c r="O16" s="133">
        <v>0</v>
      </c>
      <c r="P16" s="177">
        <v>0</v>
      </c>
      <c r="Q16" s="106"/>
    </row>
    <row r="17" spans="2:17" ht="20.100000000000001" customHeight="1" x14ac:dyDescent="0.25">
      <c r="B17" s="124" t="s">
        <v>18</v>
      </c>
      <c r="C17" s="125">
        <v>0</v>
      </c>
      <c r="D17" s="175">
        <v>0</v>
      </c>
      <c r="E17" s="127">
        <v>0</v>
      </c>
      <c r="F17" s="175">
        <v>0</v>
      </c>
      <c r="G17" s="127">
        <v>0</v>
      </c>
      <c r="H17" s="175">
        <v>0</v>
      </c>
      <c r="I17" s="127">
        <v>0</v>
      </c>
      <c r="J17" s="175">
        <v>0</v>
      </c>
      <c r="K17" s="127">
        <v>0</v>
      </c>
      <c r="L17" s="175">
        <v>0</v>
      </c>
      <c r="M17" s="127">
        <v>0</v>
      </c>
      <c r="N17" s="175">
        <v>0</v>
      </c>
      <c r="O17" s="133">
        <v>0</v>
      </c>
      <c r="P17" s="177">
        <v>0</v>
      </c>
      <c r="Q17" s="106"/>
    </row>
    <row r="18" spans="2:17" ht="20.100000000000001" customHeight="1" x14ac:dyDescent="0.25">
      <c r="B18" s="124" t="s">
        <v>19</v>
      </c>
      <c r="C18" s="125">
        <v>0</v>
      </c>
      <c r="D18" s="175">
        <v>0</v>
      </c>
      <c r="E18" s="127">
        <v>0</v>
      </c>
      <c r="F18" s="175">
        <v>0</v>
      </c>
      <c r="G18" s="127">
        <v>0</v>
      </c>
      <c r="H18" s="175">
        <v>0</v>
      </c>
      <c r="I18" s="127">
        <v>0</v>
      </c>
      <c r="J18" s="175">
        <v>0</v>
      </c>
      <c r="K18" s="127">
        <v>4</v>
      </c>
      <c r="L18" s="175">
        <v>1</v>
      </c>
      <c r="M18" s="127">
        <v>0</v>
      </c>
      <c r="N18" s="175">
        <v>0</v>
      </c>
      <c r="O18" s="133">
        <v>4</v>
      </c>
      <c r="P18" s="177">
        <v>1</v>
      </c>
      <c r="Q18" s="106"/>
    </row>
    <row r="19" spans="2:17" ht="20.100000000000001" customHeight="1" x14ac:dyDescent="0.25">
      <c r="B19" s="124" t="s">
        <v>20</v>
      </c>
      <c r="C19" s="125">
        <v>0</v>
      </c>
      <c r="D19" s="175">
        <v>0</v>
      </c>
      <c r="E19" s="127">
        <v>0</v>
      </c>
      <c r="F19" s="175">
        <v>0</v>
      </c>
      <c r="G19" s="127">
        <v>0</v>
      </c>
      <c r="H19" s="175">
        <v>0</v>
      </c>
      <c r="I19" s="127">
        <v>0</v>
      </c>
      <c r="J19" s="175">
        <v>0</v>
      </c>
      <c r="K19" s="127">
        <v>0</v>
      </c>
      <c r="L19" s="175">
        <v>0</v>
      </c>
      <c r="M19" s="127">
        <v>0</v>
      </c>
      <c r="N19" s="175">
        <v>0</v>
      </c>
      <c r="O19" s="133">
        <v>0</v>
      </c>
      <c r="P19" s="177">
        <v>0</v>
      </c>
      <c r="Q19" s="106"/>
    </row>
    <row r="20" spans="2:17" ht="20.100000000000001" customHeight="1" x14ac:dyDescent="0.25">
      <c r="B20" s="124" t="s">
        <v>21</v>
      </c>
      <c r="C20" s="125">
        <v>0</v>
      </c>
      <c r="D20" s="175">
        <v>0</v>
      </c>
      <c r="E20" s="127">
        <v>0</v>
      </c>
      <c r="F20" s="175">
        <v>0</v>
      </c>
      <c r="G20" s="127">
        <v>0</v>
      </c>
      <c r="H20" s="175">
        <v>0</v>
      </c>
      <c r="I20" s="127">
        <v>0</v>
      </c>
      <c r="J20" s="175">
        <v>0</v>
      </c>
      <c r="K20" s="127">
        <v>0</v>
      </c>
      <c r="L20" s="175">
        <v>0</v>
      </c>
      <c r="M20" s="127">
        <v>0</v>
      </c>
      <c r="N20" s="175">
        <v>0</v>
      </c>
      <c r="O20" s="133">
        <v>0</v>
      </c>
      <c r="P20" s="177">
        <v>0</v>
      </c>
      <c r="Q20" s="106"/>
    </row>
    <row r="21" spans="2:17" ht="20.100000000000001" customHeight="1" x14ac:dyDescent="0.25">
      <c r="B21" s="124" t="s">
        <v>22</v>
      </c>
      <c r="C21" s="125">
        <v>0</v>
      </c>
      <c r="D21" s="175">
        <v>0</v>
      </c>
      <c r="E21" s="127">
        <v>0</v>
      </c>
      <c r="F21" s="175">
        <v>0</v>
      </c>
      <c r="G21" s="127">
        <v>0</v>
      </c>
      <c r="H21" s="175">
        <v>0</v>
      </c>
      <c r="I21" s="127">
        <v>0</v>
      </c>
      <c r="J21" s="175">
        <v>0</v>
      </c>
      <c r="K21" s="127">
        <v>0</v>
      </c>
      <c r="L21" s="175">
        <v>0</v>
      </c>
      <c r="M21" s="127">
        <v>0</v>
      </c>
      <c r="N21" s="175">
        <v>0</v>
      </c>
      <c r="O21" s="133">
        <v>0</v>
      </c>
      <c r="P21" s="177">
        <v>0</v>
      </c>
      <c r="Q21" s="106"/>
    </row>
    <row r="22" spans="2:17" ht="20.100000000000001" customHeight="1" x14ac:dyDescent="0.3">
      <c r="B22" s="124" t="s">
        <v>23</v>
      </c>
      <c r="C22" s="125">
        <v>0</v>
      </c>
      <c r="D22" s="175">
        <v>0</v>
      </c>
      <c r="E22" s="127">
        <v>0</v>
      </c>
      <c r="F22" s="175">
        <v>0</v>
      </c>
      <c r="G22" s="127">
        <v>0</v>
      </c>
      <c r="H22" s="175">
        <v>0</v>
      </c>
      <c r="I22" s="127">
        <v>0</v>
      </c>
      <c r="J22" s="175">
        <v>0</v>
      </c>
      <c r="K22" s="127">
        <v>0</v>
      </c>
      <c r="L22" s="175">
        <v>0</v>
      </c>
      <c r="M22" s="127">
        <v>0</v>
      </c>
      <c r="N22" s="175">
        <v>0</v>
      </c>
      <c r="O22" s="133">
        <v>0</v>
      </c>
      <c r="P22" s="177">
        <v>0</v>
      </c>
      <c r="Q22" s="106"/>
    </row>
    <row r="23" spans="2:17" ht="20.100000000000001" customHeight="1" x14ac:dyDescent="0.3">
      <c r="B23" s="124" t="s">
        <v>24</v>
      </c>
      <c r="C23" s="125">
        <v>0</v>
      </c>
      <c r="D23" s="175">
        <v>0</v>
      </c>
      <c r="E23" s="127">
        <v>0</v>
      </c>
      <c r="F23" s="175">
        <v>0</v>
      </c>
      <c r="G23" s="127">
        <v>0</v>
      </c>
      <c r="H23" s="175">
        <v>0</v>
      </c>
      <c r="I23" s="127">
        <v>0</v>
      </c>
      <c r="J23" s="175">
        <v>0</v>
      </c>
      <c r="K23" s="127">
        <v>0</v>
      </c>
      <c r="L23" s="175">
        <v>0</v>
      </c>
      <c r="M23" s="127">
        <v>0</v>
      </c>
      <c r="N23" s="175">
        <v>0</v>
      </c>
      <c r="O23" s="133">
        <v>0</v>
      </c>
      <c r="P23" s="177">
        <v>0</v>
      </c>
      <c r="Q23" s="106"/>
    </row>
    <row r="24" spans="2:17" ht="20.100000000000001" customHeight="1" x14ac:dyDescent="0.3">
      <c r="B24" s="124" t="s">
        <v>25</v>
      </c>
      <c r="C24" s="125">
        <v>0</v>
      </c>
      <c r="D24" s="175">
        <v>0</v>
      </c>
      <c r="E24" s="127">
        <v>0</v>
      </c>
      <c r="F24" s="175">
        <v>0</v>
      </c>
      <c r="G24" s="127">
        <v>0</v>
      </c>
      <c r="H24" s="175">
        <v>0</v>
      </c>
      <c r="I24" s="127">
        <v>0</v>
      </c>
      <c r="J24" s="175">
        <v>0</v>
      </c>
      <c r="K24" s="127">
        <v>0</v>
      </c>
      <c r="L24" s="175">
        <v>0</v>
      </c>
      <c r="M24" s="127">
        <v>0</v>
      </c>
      <c r="N24" s="175">
        <v>0</v>
      </c>
      <c r="O24" s="133">
        <v>0</v>
      </c>
      <c r="P24" s="177">
        <v>0</v>
      </c>
      <c r="Q24" s="106"/>
    </row>
    <row r="25" spans="2:17" ht="20.100000000000001" customHeight="1" x14ac:dyDescent="0.3">
      <c r="B25" s="124" t="s">
        <v>26</v>
      </c>
      <c r="C25" s="125">
        <v>0</v>
      </c>
      <c r="D25" s="175">
        <v>0</v>
      </c>
      <c r="E25" s="127">
        <v>0</v>
      </c>
      <c r="F25" s="175">
        <v>0</v>
      </c>
      <c r="G25" s="127">
        <v>0</v>
      </c>
      <c r="H25" s="175">
        <v>0</v>
      </c>
      <c r="I25" s="127">
        <v>0</v>
      </c>
      <c r="J25" s="175">
        <v>0</v>
      </c>
      <c r="K25" s="127">
        <v>0</v>
      </c>
      <c r="L25" s="175">
        <v>0</v>
      </c>
      <c r="M25" s="127">
        <v>0</v>
      </c>
      <c r="N25" s="175">
        <v>0</v>
      </c>
      <c r="O25" s="133">
        <v>0</v>
      </c>
      <c r="P25" s="177">
        <v>0</v>
      </c>
      <c r="Q25" s="106"/>
    </row>
    <row r="26" spans="2:17" ht="20.100000000000001" customHeight="1" x14ac:dyDescent="0.3">
      <c r="B26" s="124" t="s">
        <v>27</v>
      </c>
      <c r="C26" s="125">
        <v>0</v>
      </c>
      <c r="D26" s="175">
        <v>0</v>
      </c>
      <c r="E26" s="127">
        <v>0</v>
      </c>
      <c r="F26" s="175">
        <v>0</v>
      </c>
      <c r="G26" s="127">
        <v>0</v>
      </c>
      <c r="H26" s="175">
        <v>0</v>
      </c>
      <c r="I26" s="127">
        <v>0</v>
      </c>
      <c r="J26" s="175">
        <v>0</v>
      </c>
      <c r="K26" s="127">
        <v>0</v>
      </c>
      <c r="L26" s="175">
        <v>0</v>
      </c>
      <c r="M26" s="127">
        <v>0</v>
      </c>
      <c r="N26" s="175">
        <v>0</v>
      </c>
      <c r="O26" s="133">
        <v>0</v>
      </c>
      <c r="P26" s="177">
        <v>0</v>
      </c>
      <c r="Q26" s="106"/>
    </row>
    <row r="27" spans="2:17" ht="20.100000000000001" customHeight="1" x14ac:dyDescent="0.3">
      <c r="B27" s="124" t="s">
        <v>28</v>
      </c>
      <c r="C27" s="125">
        <v>0</v>
      </c>
      <c r="D27" s="175">
        <v>0</v>
      </c>
      <c r="E27" s="127">
        <v>0</v>
      </c>
      <c r="F27" s="175">
        <v>0</v>
      </c>
      <c r="G27" s="127">
        <v>0</v>
      </c>
      <c r="H27" s="175">
        <v>0</v>
      </c>
      <c r="I27" s="127">
        <v>0</v>
      </c>
      <c r="J27" s="175">
        <v>0</v>
      </c>
      <c r="K27" s="127">
        <v>0</v>
      </c>
      <c r="L27" s="175">
        <v>0</v>
      </c>
      <c r="M27" s="127">
        <v>0</v>
      </c>
      <c r="N27" s="175">
        <v>0</v>
      </c>
      <c r="O27" s="133">
        <v>0</v>
      </c>
      <c r="P27" s="177">
        <v>0</v>
      </c>
      <c r="Q27" s="106"/>
    </row>
    <row r="28" spans="2:17" ht="20.100000000000001" customHeight="1" x14ac:dyDescent="0.3">
      <c r="B28" s="124" t="s">
        <v>29</v>
      </c>
      <c r="C28" s="125">
        <v>0</v>
      </c>
      <c r="D28" s="175">
        <v>0</v>
      </c>
      <c r="E28" s="127">
        <v>0</v>
      </c>
      <c r="F28" s="175">
        <v>0</v>
      </c>
      <c r="G28" s="127">
        <v>0</v>
      </c>
      <c r="H28" s="175">
        <v>0</v>
      </c>
      <c r="I28" s="127">
        <v>0</v>
      </c>
      <c r="J28" s="175">
        <v>0</v>
      </c>
      <c r="K28" s="127">
        <v>0</v>
      </c>
      <c r="L28" s="175">
        <v>0</v>
      </c>
      <c r="M28" s="127">
        <v>0</v>
      </c>
      <c r="N28" s="175">
        <v>0</v>
      </c>
      <c r="O28" s="133">
        <v>0</v>
      </c>
      <c r="P28" s="177">
        <v>0</v>
      </c>
      <c r="Q28" s="106"/>
    </row>
    <row r="29" spans="2:17" ht="20.100000000000001" customHeight="1" x14ac:dyDescent="0.3">
      <c r="B29" s="124" t="s">
        <v>30</v>
      </c>
      <c r="C29" s="125">
        <v>0</v>
      </c>
      <c r="D29" s="175">
        <v>0</v>
      </c>
      <c r="E29" s="127">
        <v>0</v>
      </c>
      <c r="F29" s="175">
        <v>0</v>
      </c>
      <c r="G29" s="127">
        <v>0</v>
      </c>
      <c r="H29" s="175">
        <v>0</v>
      </c>
      <c r="I29" s="127">
        <v>0</v>
      </c>
      <c r="J29" s="175">
        <v>0</v>
      </c>
      <c r="K29" s="127">
        <v>0</v>
      </c>
      <c r="L29" s="175">
        <v>0</v>
      </c>
      <c r="M29" s="127">
        <v>0</v>
      </c>
      <c r="N29" s="175">
        <v>0</v>
      </c>
      <c r="O29" s="133">
        <v>0</v>
      </c>
      <c r="P29" s="177">
        <v>0</v>
      </c>
      <c r="Q29" s="106"/>
    </row>
    <row r="30" spans="2:17" ht="20.100000000000001" customHeight="1" thickBot="1" x14ac:dyDescent="0.35">
      <c r="B30" s="124" t="s">
        <v>31</v>
      </c>
      <c r="C30" s="125">
        <v>0</v>
      </c>
      <c r="D30" s="175">
        <v>0</v>
      </c>
      <c r="E30" s="127">
        <v>0</v>
      </c>
      <c r="F30" s="175">
        <v>0</v>
      </c>
      <c r="G30" s="127">
        <v>0</v>
      </c>
      <c r="H30" s="175">
        <v>0</v>
      </c>
      <c r="I30" s="127">
        <v>0</v>
      </c>
      <c r="J30" s="175">
        <v>0</v>
      </c>
      <c r="K30" s="127">
        <v>0</v>
      </c>
      <c r="L30" s="175">
        <v>0</v>
      </c>
      <c r="M30" s="127">
        <v>0</v>
      </c>
      <c r="N30" s="175">
        <v>0</v>
      </c>
      <c r="O30" s="133">
        <v>0</v>
      </c>
      <c r="P30" s="177">
        <v>0</v>
      </c>
      <c r="Q30" s="106"/>
    </row>
    <row r="31" spans="2:17" ht="20.100000000000001" customHeight="1" thickTop="1" thickBot="1" x14ac:dyDescent="0.35">
      <c r="B31" s="141" t="s">
        <v>32</v>
      </c>
      <c r="C31" s="144">
        <v>0</v>
      </c>
      <c r="D31" s="178">
        <v>0</v>
      </c>
      <c r="E31" s="146">
        <v>0</v>
      </c>
      <c r="F31" s="178" t="e">
        <v>#DIV/0!</v>
      </c>
      <c r="G31" s="146">
        <v>0</v>
      </c>
      <c r="H31" s="178" t="e">
        <v>#DIV/0!</v>
      </c>
      <c r="I31" s="146">
        <v>0</v>
      </c>
      <c r="J31" s="178" t="e">
        <v>#DIV/0!</v>
      </c>
      <c r="K31" s="146">
        <v>4</v>
      </c>
      <c r="L31" s="178">
        <v>1</v>
      </c>
      <c r="M31" s="146">
        <v>0</v>
      </c>
      <c r="N31" s="170" t="e">
        <v>#DIV/0!</v>
      </c>
      <c r="O31" s="144">
        <v>4</v>
      </c>
      <c r="P31" s="179">
        <v>1</v>
      </c>
      <c r="Q31" s="106"/>
    </row>
    <row r="32" spans="2:17" ht="22.95" customHeight="1" thickTop="1" x14ac:dyDescent="0.3">
      <c r="B32" s="95"/>
      <c r="C32" s="96"/>
      <c r="D32" s="97"/>
      <c r="E32" s="96"/>
      <c r="F32" s="97"/>
      <c r="G32" s="96"/>
      <c r="H32" s="97"/>
      <c r="I32" s="96"/>
      <c r="J32" s="97"/>
      <c r="K32" s="96"/>
      <c r="L32" s="97"/>
      <c r="M32" s="96"/>
      <c r="N32" s="97"/>
      <c r="O32" s="96"/>
      <c r="P32" s="97"/>
    </row>
    <row r="33" spans="2:16" x14ac:dyDescent="0.3">
      <c r="B33" s="227"/>
      <c r="C33" s="228"/>
      <c r="D33" s="228"/>
      <c r="E33" s="22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</row>
    <row r="34" spans="2:16" x14ac:dyDescent="0.3">
      <c r="B34" s="229"/>
      <c r="C34" s="228"/>
      <c r="D34" s="228"/>
      <c r="E34" s="228"/>
      <c r="F34" s="100"/>
      <c r="G34" s="100"/>
      <c r="H34" s="100"/>
      <c r="I34" s="100"/>
      <c r="J34" s="100"/>
      <c r="K34" s="110"/>
      <c r="L34" s="100"/>
      <c r="M34" s="100"/>
      <c r="N34" s="100"/>
      <c r="O34" s="100"/>
      <c r="P34" s="100"/>
    </row>
    <row r="35" spans="2:16" x14ac:dyDescent="0.3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 x14ac:dyDescent="0.3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 x14ac:dyDescent="0.3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</sheetData>
  <mergeCells count="10">
    <mergeCell ref="B2:P2"/>
    <mergeCell ref="B3:B5"/>
    <mergeCell ref="C4:D4"/>
    <mergeCell ref="E4:F4"/>
    <mergeCell ref="G4:H4"/>
    <mergeCell ref="I4:J4"/>
    <mergeCell ref="K4:L4"/>
    <mergeCell ref="M4:N4"/>
    <mergeCell ref="C3:N3"/>
    <mergeCell ref="O3:P4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36"/>
  <sheetViews>
    <sheetView topLeftCell="Q23" zoomScaleNormal="100" workbookViewId="0">
      <selection activeCell="C6" sqref="C6:T31"/>
    </sheetView>
  </sheetViews>
  <sheetFormatPr defaultColWidth="9.109375" defaultRowHeight="14.4" x14ac:dyDescent="0.3"/>
  <cols>
    <col min="1" max="1" width="2.6640625" style="81" customWidth="1"/>
    <col min="2" max="20" width="13.6640625" style="81" customWidth="1"/>
    <col min="21" max="16384" width="9.109375" style="81"/>
  </cols>
  <sheetData>
    <row r="1" spans="2:21" ht="15.75" thickBot="1" x14ac:dyDescent="0.3"/>
    <row r="2" spans="2:21" ht="24.9" customHeight="1" thickTop="1" thickBot="1" x14ac:dyDescent="0.35">
      <c r="B2" s="310" t="s">
        <v>279</v>
      </c>
      <c r="C2" s="311"/>
      <c r="D2" s="311"/>
      <c r="E2" s="311"/>
      <c r="F2" s="311"/>
      <c r="G2" s="311"/>
      <c r="H2" s="311"/>
      <c r="I2" s="311"/>
      <c r="J2" s="311"/>
      <c r="K2" s="311"/>
      <c r="L2" s="342"/>
      <c r="M2" s="343"/>
      <c r="N2" s="343"/>
      <c r="O2" s="343"/>
      <c r="P2" s="343"/>
      <c r="Q2" s="343"/>
      <c r="R2" s="343"/>
      <c r="S2" s="343"/>
      <c r="T2" s="344"/>
    </row>
    <row r="3" spans="2:21" ht="24.9" customHeight="1" thickTop="1" thickBot="1" x14ac:dyDescent="0.35">
      <c r="B3" s="313" t="s">
        <v>4</v>
      </c>
      <c r="C3" s="339" t="s">
        <v>45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9" t="s">
        <v>54</v>
      </c>
      <c r="T3" s="320"/>
    </row>
    <row r="4" spans="2:21" ht="24.9" customHeight="1" thickTop="1" thickBot="1" x14ac:dyDescent="0.35">
      <c r="B4" s="315"/>
      <c r="C4" s="339" t="s">
        <v>46</v>
      </c>
      <c r="D4" s="340"/>
      <c r="E4" s="341" t="s">
        <v>47</v>
      </c>
      <c r="F4" s="340"/>
      <c r="G4" s="341" t="s">
        <v>48</v>
      </c>
      <c r="H4" s="340"/>
      <c r="I4" s="341" t="s">
        <v>49</v>
      </c>
      <c r="J4" s="340"/>
      <c r="K4" s="341" t="s">
        <v>50</v>
      </c>
      <c r="L4" s="340"/>
      <c r="M4" s="341" t="s">
        <v>51</v>
      </c>
      <c r="N4" s="340"/>
      <c r="O4" s="341" t="s">
        <v>52</v>
      </c>
      <c r="P4" s="340"/>
      <c r="Q4" s="317" t="s">
        <v>53</v>
      </c>
      <c r="R4" s="317"/>
      <c r="S4" s="323" t="s">
        <v>32</v>
      </c>
      <c r="T4" s="324"/>
    </row>
    <row r="5" spans="2:21" ht="24.9" customHeight="1" thickTop="1" thickBot="1" x14ac:dyDescent="0.35">
      <c r="B5" s="316"/>
      <c r="C5" s="184" t="s">
        <v>5</v>
      </c>
      <c r="D5" s="185" t="s">
        <v>6</v>
      </c>
      <c r="E5" s="186" t="s">
        <v>5</v>
      </c>
      <c r="F5" s="185" t="s">
        <v>6</v>
      </c>
      <c r="G5" s="186" t="s">
        <v>5</v>
      </c>
      <c r="H5" s="185" t="s">
        <v>6</v>
      </c>
      <c r="I5" s="186" t="s">
        <v>5</v>
      </c>
      <c r="J5" s="185" t="s">
        <v>6</v>
      </c>
      <c r="K5" s="186" t="s">
        <v>5</v>
      </c>
      <c r="L5" s="185" t="s">
        <v>6</v>
      </c>
      <c r="M5" s="186" t="s">
        <v>5</v>
      </c>
      <c r="N5" s="185" t="s">
        <v>6</v>
      </c>
      <c r="O5" s="186" t="s">
        <v>5</v>
      </c>
      <c r="P5" s="185" t="s">
        <v>6</v>
      </c>
      <c r="Q5" s="186" t="s">
        <v>5</v>
      </c>
      <c r="R5" s="187" t="s">
        <v>6</v>
      </c>
      <c r="S5" s="184" t="s">
        <v>5</v>
      </c>
      <c r="T5" s="187" t="s">
        <v>6</v>
      </c>
    </row>
    <row r="6" spans="2:21" ht="20.100000000000001" customHeight="1" thickTop="1" x14ac:dyDescent="0.25">
      <c r="B6" s="124" t="s">
        <v>7</v>
      </c>
      <c r="C6" s="148">
        <v>361</v>
      </c>
      <c r="D6" s="175">
        <v>9.754120507970819E-2</v>
      </c>
      <c r="E6" s="149">
        <v>3</v>
      </c>
      <c r="F6" s="175">
        <v>1.544799176107106E-3</v>
      </c>
      <c r="G6" s="149">
        <v>0</v>
      </c>
      <c r="H6" s="175">
        <v>0</v>
      </c>
      <c r="I6" s="149">
        <v>1</v>
      </c>
      <c r="J6" s="175">
        <v>7.429420505200594E-4</v>
      </c>
      <c r="K6" s="149">
        <v>1</v>
      </c>
      <c r="L6" s="175">
        <v>1.1534025374855825E-3</v>
      </c>
      <c r="M6" s="149">
        <v>0</v>
      </c>
      <c r="N6" s="175">
        <v>0</v>
      </c>
      <c r="O6" s="149">
        <v>1</v>
      </c>
      <c r="P6" s="175">
        <v>2.0533880903490761E-3</v>
      </c>
      <c r="Q6" s="149">
        <v>0</v>
      </c>
      <c r="R6" s="176">
        <v>0</v>
      </c>
      <c r="S6" s="148">
        <v>367</v>
      </c>
      <c r="T6" s="177">
        <v>3.2046804051694029E-2</v>
      </c>
      <c r="U6" s="84"/>
    </row>
    <row r="7" spans="2:21" ht="20.100000000000001" customHeight="1" x14ac:dyDescent="0.25">
      <c r="B7" s="124" t="s">
        <v>8</v>
      </c>
      <c r="C7" s="148">
        <v>3</v>
      </c>
      <c r="D7" s="175">
        <v>8.1059173196433392E-4</v>
      </c>
      <c r="E7" s="149">
        <v>0</v>
      </c>
      <c r="F7" s="175">
        <v>0</v>
      </c>
      <c r="G7" s="149">
        <v>2</v>
      </c>
      <c r="H7" s="175">
        <v>1.3995801259622112E-3</v>
      </c>
      <c r="I7" s="149">
        <v>1</v>
      </c>
      <c r="J7" s="175">
        <v>7.429420505200594E-4</v>
      </c>
      <c r="K7" s="149">
        <v>2</v>
      </c>
      <c r="L7" s="175">
        <v>2.306805074971165E-3</v>
      </c>
      <c r="M7" s="149">
        <v>0</v>
      </c>
      <c r="N7" s="175">
        <v>0</v>
      </c>
      <c r="O7" s="149">
        <v>0</v>
      </c>
      <c r="P7" s="175">
        <v>0</v>
      </c>
      <c r="Q7" s="149">
        <v>0</v>
      </c>
      <c r="R7" s="176">
        <v>0</v>
      </c>
      <c r="S7" s="148">
        <v>8</v>
      </c>
      <c r="T7" s="177">
        <v>6.9856793573174988E-4</v>
      </c>
      <c r="U7" s="84"/>
    </row>
    <row r="8" spans="2:21" ht="20.100000000000001" customHeight="1" x14ac:dyDescent="0.25">
      <c r="B8" s="124" t="s">
        <v>9</v>
      </c>
      <c r="C8" s="148">
        <v>2</v>
      </c>
      <c r="D8" s="175">
        <v>5.4039448797622261E-4</v>
      </c>
      <c r="E8" s="149">
        <v>0</v>
      </c>
      <c r="F8" s="175">
        <v>0</v>
      </c>
      <c r="G8" s="149">
        <v>1</v>
      </c>
      <c r="H8" s="175">
        <v>6.9979006298110562E-4</v>
      </c>
      <c r="I8" s="149">
        <v>0</v>
      </c>
      <c r="J8" s="175">
        <v>0</v>
      </c>
      <c r="K8" s="149">
        <v>0</v>
      </c>
      <c r="L8" s="175">
        <v>0</v>
      </c>
      <c r="M8" s="149">
        <v>1</v>
      </c>
      <c r="N8" s="175">
        <v>7.8678206136900079E-4</v>
      </c>
      <c r="O8" s="149">
        <v>0</v>
      </c>
      <c r="P8" s="175">
        <v>0</v>
      </c>
      <c r="Q8" s="149">
        <v>0</v>
      </c>
      <c r="R8" s="176">
        <v>0</v>
      </c>
      <c r="S8" s="148">
        <v>4</v>
      </c>
      <c r="T8" s="177">
        <v>3.4928396786587494E-4</v>
      </c>
      <c r="U8" s="84"/>
    </row>
    <row r="9" spans="2:21" ht="20.100000000000001" customHeight="1" x14ac:dyDescent="0.25">
      <c r="B9" s="124" t="s">
        <v>10</v>
      </c>
      <c r="C9" s="148">
        <v>3</v>
      </c>
      <c r="D9" s="175">
        <v>8.1059173196433392E-4</v>
      </c>
      <c r="E9" s="149">
        <v>0</v>
      </c>
      <c r="F9" s="175">
        <v>0</v>
      </c>
      <c r="G9" s="149">
        <v>1</v>
      </c>
      <c r="H9" s="175">
        <v>6.9979006298110562E-4</v>
      </c>
      <c r="I9" s="149">
        <v>0</v>
      </c>
      <c r="J9" s="175">
        <v>0</v>
      </c>
      <c r="K9" s="149">
        <v>0</v>
      </c>
      <c r="L9" s="175">
        <v>0</v>
      </c>
      <c r="M9" s="149">
        <v>1</v>
      </c>
      <c r="N9" s="175">
        <v>7.8678206136900079E-4</v>
      </c>
      <c r="O9" s="149">
        <v>0</v>
      </c>
      <c r="P9" s="175">
        <v>0</v>
      </c>
      <c r="Q9" s="149">
        <v>0</v>
      </c>
      <c r="R9" s="176">
        <v>0</v>
      </c>
      <c r="S9" s="148">
        <v>5</v>
      </c>
      <c r="T9" s="177">
        <v>4.366049598323437E-4</v>
      </c>
      <c r="U9" s="84"/>
    </row>
    <row r="10" spans="2:21" ht="20.100000000000001" customHeight="1" x14ac:dyDescent="0.25">
      <c r="B10" s="124" t="s">
        <v>11</v>
      </c>
      <c r="C10" s="148">
        <v>10</v>
      </c>
      <c r="D10" s="175">
        <v>2.7019724398811133E-3</v>
      </c>
      <c r="E10" s="149">
        <v>7</v>
      </c>
      <c r="F10" s="175">
        <v>3.6045314109165809E-3</v>
      </c>
      <c r="G10" s="149">
        <v>5</v>
      </c>
      <c r="H10" s="175">
        <v>3.4989503149055285E-3</v>
      </c>
      <c r="I10" s="149">
        <v>7</v>
      </c>
      <c r="J10" s="175">
        <v>5.2005943536404158E-3</v>
      </c>
      <c r="K10" s="149">
        <v>6</v>
      </c>
      <c r="L10" s="175">
        <v>6.920415224913495E-3</v>
      </c>
      <c r="M10" s="149">
        <v>5</v>
      </c>
      <c r="N10" s="175">
        <v>3.9339103068450039E-3</v>
      </c>
      <c r="O10" s="149">
        <v>3</v>
      </c>
      <c r="P10" s="175">
        <v>6.1601642710472282E-3</v>
      </c>
      <c r="Q10" s="149">
        <v>4</v>
      </c>
      <c r="R10" s="176">
        <v>9.7799511002444987E-3</v>
      </c>
      <c r="S10" s="148">
        <v>47</v>
      </c>
      <c r="T10" s="177">
        <v>4.1040866224240306E-3</v>
      </c>
      <c r="U10" s="84"/>
    </row>
    <row r="11" spans="2:21" ht="20.100000000000001" customHeight="1" x14ac:dyDescent="0.25">
      <c r="B11" s="124" t="s">
        <v>12</v>
      </c>
      <c r="C11" s="148">
        <v>29</v>
      </c>
      <c r="D11" s="175">
        <v>7.8357200756552278E-3</v>
      </c>
      <c r="E11" s="149">
        <v>36</v>
      </c>
      <c r="F11" s="175">
        <v>1.8537590113285273E-2</v>
      </c>
      <c r="G11" s="149">
        <v>32</v>
      </c>
      <c r="H11" s="175">
        <v>2.239328201539538E-2</v>
      </c>
      <c r="I11" s="149">
        <v>38</v>
      </c>
      <c r="J11" s="175">
        <v>2.8231797919762259E-2</v>
      </c>
      <c r="K11" s="149">
        <v>29</v>
      </c>
      <c r="L11" s="175">
        <v>3.3448673587081888E-2</v>
      </c>
      <c r="M11" s="149">
        <v>35</v>
      </c>
      <c r="N11" s="175">
        <v>2.7537372147915028E-2</v>
      </c>
      <c r="O11" s="149">
        <v>13</v>
      </c>
      <c r="P11" s="175">
        <v>2.6694045174537988E-2</v>
      </c>
      <c r="Q11" s="149">
        <v>14</v>
      </c>
      <c r="R11" s="176">
        <v>3.4229828850855744E-2</v>
      </c>
      <c r="S11" s="148">
        <v>226</v>
      </c>
      <c r="T11" s="177">
        <v>1.9734544184421936E-2</v>
      </c>
      <c r="U11" s="84"/>
    </row>
    <row r="12" spans="2:21" ht="20.100000000000001" customHeight="1" x14ac:dyDescent="0.25">
      <c r="B12" s="124" t="s">
        <v>13</v>
      </c>
      <c r="C12" s="148">
        <v>187</v>
      </c>
      <c r="D12" s="175">
        <v>5.052688462577682E-2</v>
      </c>
      <c r="E12" s="149">
        <v>165</v>
      </c>
      <c r="F12" s="175">
        <v>8.4963954685890838E-2</v>
      </c>
      <c r="G12" s="149">
        <v>119</v>
      </c>
      <c r="H12" s="175">
        <v>8.327501749475158E-2</v>
      </c>
      <c r="I12" s="149">
        <v>138</v>
      </c>
      <c r="J12" s="175">
        <v>0.1025260029717682</v>
      </c>
      <c r="K12" s="149">
        <v>81</v>
      </c>
      <c r="L12" s="175">
        <v>9.3425605536332182E-2</v>
      </c>
      <c r="M12" s="149">
        <v>117</v>
      </c>
      <c r="N12" s="175">
        <v>9.2053501180173095E-2</v>
      </c>
      <c r="O12" s="149">
        <v>57</v>
      </c>
      <c r="P12" s="175">
        <v>0.11704312114989733</v>
      </c>
      <c r="Q12" s="149">
        <v>32</v>
      </c>
      <c r="R12" s="176">
        <v>7.823960880195599E-2</v>
      </c>
      <c r="S12" s="148">
        <v>896</v>
      </c>
      <c r="T12" s="177">
        <v>7.823960880195599E-2</v>
      </c>
      <c r="U12" s="84"/>
    </row>
    <row r="13" spans="2:21" ht="20.100000000000001" customHeight="1" x14ac:dyDescent="0.25">
      <c r="B13" s="124" t="s">
        <v>14</v>
      </c>
      <c r="C13" s="148">
        <v>686</v>
      </c>
      <c r="D13" s="175">
        <v>0.18535530937584438</v>
      </c>
      <c r="E13" s="149">
        <v>481</v>
      </c>
      <c r="F13" s="175">
        <v>0.24768280123583933</v>
      </c>
      <c r="G13" s="149">
        <v>351</v>
      </c>
      <c r="H13" s="175">
        <v>0.24562631210636809</v>
      </c>
      <c r="I13" s="149">
        <v>296</v>
      </c>
      <c r="J13" s="175">
        <v>0.21991084695393759</v>
      </c>
      <c r="K13" s="149">
        <v>163</v>
      </c>
      <c r="L13" s="175">
        <v>0.18800461361014995</v>
      </c>
      <c r="M13" s="149">
        <v>253</v>
      </c>
      <c r="N13" s="175">
        <v>0.19905586152635721</v>
      </c>
      <c r="O13" s="149">
        <v>133</v>
      </c>
      <c r="P13" s="175">
        <v>0.2731006160164271</v>
      </c>
      <c r="Q13" s="149">
        <v>93</v>
      </c>
      <c r="R13" s="176">
        <v>0.22738386308068459</v>
      </c>
      <c r="S13" s="148">
        <v>2456</v>
      </c>
      <c r="T13" s="177">
        <v>0.21446035626964721</v>
      </c>
      <c r="U13" s="84"/>
    </row>
    <row r="14" spans="2:21" ht="20.100000000000001" customHeight="1" x14ac:dyDescent="0.25">
      <c r="B14" s="124" t="s">
        <v>15</v>
      </c>
      <c r="C14" s="148">
        <v>802</v>
      </c>
      <c r="D14" s="175">
        <v>0.21669818967846527</v>
      </c>
      <c r="E14" s="149">
        <v>462</v>
      </c>
      <c r="F14" s="175">
        <v>0.23789907312049433</v>
      </c>
      <c r="G14" s="149">
        <v>273</v>
      </c>
      <c r="H14" s="175">
        <v>0.19104268719384185</v>
      </c>
      <c r="I14" s="149">
        <v>225</v>
      </c>
      <c r="J14" s="175">
        <v>0.16716196136701336</v>
      </c>
      <c r="K14" s="149">
        <v>151</v>
      </c>
      <c r="L14" s="175">
        <v>0.17416378316032297</v>
      </c>
      <c r="M14" s="149">
        <v>187</v>
      </c>
      <c r="N14" s="175">
        <v>0.14712824547600314</v>
      </c>
      <c r="O14" s="149">
        <v>52</v>
      </c>
      <c r="P14" s="175">
        <v>0.10677618069815195</v>
      </c>
      <c r="Q14" s="149">
        <v>59</v>
      </c>
      <c r="R14" s="176">
        <v>0.14425427872860636</v>
      </c>
      <c r="S14" s="148">
        <v>2211</v>
      </c>
      <c r="T14" s="177">
        <v>0.19306671323786237</v>
      </c>
      <c r="U14" s="84"/>
    </row>
    <row r="15" spans="2:21" ht="20.100000000000001" customHeight="1" x14ac:dyDescent="0.25">
      <c r="B15" s="124" t="s">
        <v>16</v>
      </c>
      <c r="C15" s="148">
        <v>147</v>
      </c>
      <c r="D15" s="175">
        <v>3.9718994866252362E-2</v>
      </c>
      <c r="E15" s="149">
        <v>86</v>
      </c>
      <c r="F15" s="175">
        <v>4.4284243048403706E-2</v>
      </c>
      <c r="G15" s="149">
        <v>57</v>
      </c>
      <c r="H15" s="175">
        <v>3.9888033589923023E-2</v>
      </c>
      <c r="I15" s="149">
        <v>56</v>
      </c>
      <c r="J15" s="175">
        <v>4.1604754829123326E-2</v>
      </c>
      <c r="K15" s="149">
        <v>19</v>
      </c>
      <c r="L15" s="175">
        <v>2.1914648212226068E-2</v>
      </c>
      <c r="M15" s="149">
        <v>39</v>
      </c>
      <c r="N15" s="175">
        <v>3.0684500393391032E-2</v>
      </c>
      <c r="O15" s="149">
        <v>13</v>
      </c>
      <c r="P15" s="175">
        <v>2.6694045174537988E-2</v>
      </c>
      <c r="Q15" s="149">
        <v>11</v>
      </c>
      <c r="R15" s="176">
        <v>2.6894865525672371E-2</v>
      </c>
      <c r="S15" s="148">
        <v>428</v>
      </c>
      <c r="T15" s="177">
        <v>3.7373384561648619E-2</v>
      </c>
      <c r="U15" s="84"/>
    </row>
    <row r="16" spans="2:21" ht="20.100000000000001" customHeight="1" x14ac:dyDescent="0.25">
      <c r="B16" s="124" t="s">
        <v>17</v>
      </c>
      <c r="C16" s="148">
        <v>79</v>
      </c>
      <c r="D16" s="175">
        <v>2.1345582275060795E-2</v>
      </c>
      <c r="E16" s="149">
        <v>43</v>
      </c>
      <c r="F16" s="175">
        <v>2.2142121524201853E-2</v>
      </c>
      <c r="G16" s="149">
        <v>31</v>
      </c>
      <c r="H16" s="175">
        <v>2.1693491952414275E-2</v>
      </c>
      <c r="I16" s="149">
        <v>30</v>
      </c>
      <c r="J16" s="175">
        <v>2.2288261515601784E-2</v>
      </c>
      <c r="K16" s="149">
        <v>20</v>
      </c>
      <c r="L16" s="175">
        <v>2.306805074971165E-2</v>
      </c>
      <c r="M16" s="149">
        <v>25</v>
      </c>
      <c r="N16" s="175">
        <v>1.9669551534225019E-2</v>
      </c>
      <c r="O16" s="149">
        <v>13</v>
      </c>
      <c r="P16" s="175">
        <v>2.6694045174537988E-2</v>
      </c>
      <c r="Q16" s="149">
        <v>12</v>
      </c>
      <c r="R16" s="176">
        <v>2.9339853300733496E-2</v>
      </c>
      <c r="S16" s="148">
        <v>253</v>
      </c>
      <c r="T16" s="177">
        <v>2.2092210967516592E-2</v>
      </c>
      <c r="U16" s="84"/>
    </row>
    <row r="17" spans="2:21" ht="20.100000000000001" customHeight="1" x14ac:dyDescent="0.25">
      <c r="B17" s="124" t="s">
        <v>18</v>
      </c>
      <c r="C17" s="148">
        <v>75</v>
      </c>
      <c r="D17" s="175">
        <v>2.0264793299108349E-2</v>
      </c>
      <c r="E17" s="149">
        <v>40</v>
      </c>
      <c r="F17" s="175">
        <v>2.0597322348094749E-2</v>
      </c>
      <c r="G17" s="149">
        <v>43</v>
      </c>
      <c r="H17" s="175">
        <v>3.0090972708187544E-2</v>
      </c>
      <c r="I17" s="149">
        <v>32</v>
      </c>
      <c r="J17" s="175">
        <v>2.3774145616641901E-2</v>
      </c>
      <c r="K17" s="149">
        <v>22</v>
      </c>
      <c r="L17" s="175">
        <v>2.5374855824682813E-2</v>
      </c>
      <c r="M17" s="149">
        <v>39</v>
      </c>
      <c r="N17" s="175">
        <v>3.0684500393391032E-2</v>
      </c>
      <c r="O17" s="149">
        <v>13</v>
      </c>
      <c r="P17" s="175">
        <v>2.6694045174537988E-2</v>
      </c>
      <c r="Q17" s="149">
        <v>16</v>
      </c>
      <c r="R17" s="176">
        <v>3.9119804400977995E-2</v>
      </c>
      <c r="S17" s="148">
        <v>280</v>
      </c>
      <c r="T17" s="177">
        <v>2.4449877750611249E-2</v>
      </c>
      <c r="U17" s="84"/>
    </row>
    <row r="18" spans="2:21" ht="20.100000000000001" customHeight="1" x14ac:dyDescent="0.25">
      <c r="B18" s="124" t="s">
        <v>19</v>
      </c>
      <c r="C18" s="148">
        <v>180</v>
      </c>
      <c r="D18" s="175">
        <v>4.8635503917860035E-2</v>
      </c>
      <c r="E18" s="149">
        <v>101</v>
      </c>
      <c r="F18" s="175">
        <v>5.2008238928939236E-2</v>
      </c>
      <c r="G18" s="149">
        <v>57</v>
      </c>
      <c r="H18" s="175">
        <v>3.9888033589923023E-2</v>
      </c>
      <c r="I18" s="149">
        <v>69</v>
      </c>
      <c r="J18" s="175">
        <v>5.1263001485884099E-2</v>
      </c>
      <c r="K18" s="149">
        <v>39</v>
      </c>
      <c r="L18" s="175">
        <v>4.4982698961937718E-2</v>
      </c>
      <c r="M18" s="149">
        <v>76</v>
      </c>
      <c r="N18" s="175">
        <v>5.9795436664044063E-2</v>
      </c>
      <c r="O18" s="149">
        <v>19</v>
      </c>
      <c r="P18" s="175">
        <v>3.9014373716632446E-2</v>
      </c>
      <c r="Q18" s="149">
        <v>18</v>
      </c>
      <c r="R18" s="176">
        <v>4.4009779951100246E-2</v>
      </c>
      <c r="S18" s="148">
        <v>559</v>
      </c>
      <c r="T18" s="177">
        <v>4.8812434509256028E-2</v>
      </c>
      <c r="U18" s="84"/>
    </row>
    <row r="19" spans="2:21" ht="20.100000000000001" customHeight="1" x14ac:dyDescent="0.25">
      <c r="B19" s="124" t="s">
        <v>20</v>
      </c>
      <c r="C19" s="148">
        <v>132</v>
      </c>
      <c r="D19" s="175">
        <v>3.5666036206430697E-2</v>
      </c>
      <c r="E19" s="149">
        <v>47</v>
      </c>
      <c r="F19" s="175">
        <v>2.4201853759011328E-2</v>
      </c>
      <c r="G19" s="149">
        <v>48</v>
      </c>
      <c r="H19" s="175">
        <v>3.358992302309307E-2</v>
      </c>
      <c r="I19" s="149">
        <v>32</v>
      </c>
      <c r="J19" s="175">
        <v>2.3774145616641901E-2</v>
      </c>
      <c r="K19" s="149">
        <v>36</v>
      </c>
      <c r="L19" s="175">
        <v>4.1522491349480967E-2</v>
      </c>
      <c r="M19" s="149">
        <v>50</v>
      </c>
      <c r="N19" s="175">
        <v>3.9339103068450038E-2</v>
      </c>
      <c r="O19" s="149">
        <v>19</v>
      </c>
      <c r="P19" s="175">
        <v>3.9014373716632446E-2</v>
      </c>
      <c r="Q19" s="149">
        <v>21</v>
      </c>
      <c r="R19" s="176">
        <v>5.1344743276283619E-2</v>
      </c>
      <c r="S19" s="148">
        <v>385</v>
      </c>
      <c r="T19" s="177">
        <v>3.3618581907090467E-2</v>
      </c>
      <c r="U19" s="84"/>
    </row>
    <row r="20" spans="2:21" ht="20.100000000000001" customHeight="1" x14ac:dyDescent="0.25">
      <c r="B20" s="124" t="s">
        <v>21</v>
      </c>
      <c r="C20" s="148">
        <v>73</v>
      </c>
      <c r="D20" s="175">
        <v>1.9724398811132127E-2</v>
      </c>
      <c r="E20" s="149">
        <v>27</v>
      </c>
      <c r="F20" s="175">
        <v>1.3903192584963954E-2</v>
      </c>
      <c r="G20" s="149">
        <v>26</v>
      </c>
      <c r="H20" s="175">
        <v>1.8194541637508749E-2</v>
      </c>
      <c r="I20" s="149">
        <v>23</v>
      </c>
      <c r="J20" s="175">
        <v>1.7087667161961365E-2</v>
      </c>
      <c r="K20" s="149">
        <v>28</v>
      </c>
      <c r="L20" s="175">
        <v>3.2295271049596307E-2</v>
      </c>
      <c r="M20" s="149">
        <v>45</v>
      </c>
      <c r="N20" s="175">
        <v>3.5405192761605038E-2</v>
      </c>
      <c r="O20" s="149">
        <v>11</v>
      </c>
      <c r="P20" s="175">
        <v>2.2587268993839837E-2</v>
      </c>
      <c r="Q20" s="149">
        <v>16</v>
      </c>
      <c r="R20" s="176">
        <v>3.9119804400977995E-2</v>
      </c>
      <c r="S20" s="148">
        <v>249</v>
      </c>
      <c r="T20" s="177">
        <v>2.1742926999650716E-2</v>
      </c>
      <c r="U20" s="84"/>
    </row>
    <row r="21" spans="2:21" ht="20.100000000000001" customHeight="1" x14ac:dyDescent="0.25">
      <c r="B21" s="124" t="s">
        <v>22</v>
      </c>
      <c r="C21" s="148">
        <v>141</v>
      </c>
      <c r="D21" s="175">
        <v>3.8097811402323697E-2</v>
      </c>
      <c r="E21" s="149">
        <v>68</v>
      </c>
      <c r="F21" s="175">
        <v>3.5015447991761074E-2</v>
      </c>
      <c r="G21" s="149">
        <v>58</v>
      </c>
      <c r="H21" s="175">
        <v>4.0587823652904129E-2</v>
      </c>
      <c r="I21" s="149">
        <v>66</v>
      </c>
      <c r="J21" s="175">
        <v>4.9034175334323922E-2</v>
      </c>
      <c r="K21" s="149">
        <v>55</v>
      </c>
      <c r="L21" s="175">
        <v>6.3437139561707032E-2</v>
      </c>
      <c r="M21" s="149">
        <v>65</v>
      </c>
      <c r="N21" s="175">
        <v>5.114083398898505E-2</v>
      </c>
      <c r="O21" s="149">
        <v>19</v>
      </c>
      <c r="P21" s="175">
        <v>3.9014373716632446E-2</v>
      </c>
      <c r="Q21" s="149">
        <v>21</v>
      </c>
      <c r="R21" s="176">
        <v>5.1344743276283619E-2</v>
      </c>
      <c r="S21" s="148">
        <v>493</v>
      </c>
      <c r="T21" s="177">
        <v>4.3049249039469085E-2</v>
      </c>
      <c r="U21" s="84"/>
    </row>
    <row r="22" spans="2:21" ht="20.100000000000001" customHeight="1" x14ac:dyDescent="0.3">
      <c r="B22" s="124" t="s">
        <v>23</v>
      </c>
      <c r="C22" s="148">
        <v>308</v>
      </c>
      <c r="D22" s="175">
        <v>8.3220751148338282E-2</v>
      </c>
      <c r="E22" s="149">
        <v>143</v>
      </c>
      <c r="F22" s="175">
        <v>7.3635427394438721E-2</v>
      </c>
      <c r="G22" s="149">
        <v>115</v>
      </c>
      <c r="H22" s="175">
        <v>8.0475857242827145E-2</v>
      </c>
      <c r="I22" s="149">
        <v>139</v>
      </c>
      <c r="J22" s="175">
        <v>0.10326894502228826</v>
      </c>
      <c r="K22" s="149">
        <v>90</v>
      </c>
      <c r="L22" s="175">
        <v>0.10380622837370242</v>
      </c>
      <c r="M22" s="149">
        <v>141</v>
      </c>
      <c r="N22" s="175">
        <v>0.11093627065302911</v>
      </c>
      <c r="O22" s="149">
        <v>47</v>
      </c>
      <c r="P22" s="175">
        <v>9.6509240246406572E-2</v>
      </c>
      <c r="Q22" s="149">
        <v>37</v>
      </c>
      <c r="R22" s="176">
        <v>9.0464547677261614E-2</v>
      </c>
      <c r="S22" s="148">
        <v>1020</v>
      </c>
      <c r="T22" s="177">
        <v>8.9067411805798108E-2</v>
      </c>
      <c r="U22" s="84"/>
    </row>
    <row r="23" spans="2:21" ht="20.100000000000001" customHeight="1" x14ac:dyDescent="0.3">
      <c r="B23" s="124" t="s">
        <v>24</v>
      </c>
      <c r="C23" s="148">
        <v>204</v>
      </c>
      <c r="D23" s="175">
        <v>5.5120237773574707E-2</v>
      </c>
      <c r="E23" s="149">
        <v>111</v>
      </c>
      <c r="F23" s="175">
        <v>5.7157569515962924E-2</v>
      </c>
      <c r="G23" s="149">
        <v>79</v>
      </c>
      <c r="H23" s="175">
        <v>5.5283414975507345E-2</v>
      </c>
      <c r="I23" s="149">
        <v>81</v>
      </c>
      <c r="J23" s="175">
        <v>6.0178306092124816E-2</v>
      </c>
      <c r="K23" s="149">
        <v>60</v>
      </c>
      <c r="L23" s="175">
        <v>6.9204152249134954E-2</v>
      </c>
      <c r="M23" s="149">
        <v>86</v>
      </c>
      <c r="N23" s="175">
        <v>6.7663257277734062E-2</v>
      </c>
      <c r="O23" s="149">
        <v>33</v>
      </c>
      <c r="P23" s="175">
        <v>6.7761806981519512E-2</v>
      </c>
      <c r="Q23" s="149">
        <v>23</v>
      </c>
      <c r="R23" s="176">
        <v>5.623471882640587E-2</v>
      </c>
      <c r="S23" s="148">
        <v>677</v>
      </c>
      <c r="T23" s="177">
        <v>5.9116311561299338E-2</v>
      </c>
      <c r="U23" s="84"/>
    </row>
    <row r="24" spans="2:21" ht="20.100000000000001" customHeight="1" x14ac:dyDescent="0.3">
      <c r="B24" s="124" t="s">
        <v>25</v>
      </c>
      <c r="C24" s="148">
        <v>100</v>
      </c>
      <c r="D24" s="175">
        <v>2.7019724398811132E-2</v>
      </c>
      <c r="E24" s="149">
        <v>43</v>
      </c>
      <c r="F24" s="175">
        <v>2.2142121524201853E-2</v>
      </c>
      <c r="G24" s="149">
        <v>44</v>
      </c>
      <c r="H24" s="175">
        <v>3.0790762771168649E-2</v>
      </c>
      <c r="I24" s="149">
        <v>40</v>
      </c>
      <c r="J24" s="175">
        <v>2.9717682020802376E-2</v>
      </c>
      <c r="K24" s="149">
        <v>28</v>
      </c>
      <c r="L24" s="175">
        <v>3.2295271049596307E-2</v>
      </c>
      <c r="M24" s="149">
        <v>40</v>
      </c>
      <c r="N24" s="175">
        <v>3.1471282454760031E-2</v>
      </c>
      <c r="O24" s="149">
        <v>12</v>
      </c>
      <c r="P24" s="175">
        <v>2.4640657084188913E-2</v>
      </c>
      <c r="Q24" s="149">
        <v>8</v>
      </c>
      <c r="R24" s="176">
        <v>1.9559902200488997E-2</v>
      </c>
      <c r="S24" s="148">
        <v>315</v>
      </c>
      <c r="T24" s="177">
        <v>2.7506112469437651E-2</v>
      </c>
      <c r="U24" s="84"/>
    </row>
    <row r="25" spans="2:21" ht="20.100000000000001" customHeight="1" x14ac:dyDescent="0.3">
      <c r="B25" s="124" t="s">
        <v>26</v>
      </c>
      <c r="C25" s="148">
        <v>43</v>
      </c>
      <c r="D25" s="175">
        <v>1.1618481491488787E-2</v>
      </c>
      <c r="E25" s="149">
        <v>30</v>
      </c>
      <c r="F25" s="175">
        <v>1.5447991761071062E-2</v>
      </c>
      <c r="G25" s="149">
        <v>22</v>
      </c>
      <c r="H25" s="175">
        <v>1.5395381385584325E-2</v>
      </c>
      <c r="I25" s="149">
        <v>17</v>
      </c>
      <c r="J25" s="175">
        <v>1.2630014858841011E-2</v>
      </c>
      <c r="K25" s="149">
        <v>13</v>
      </c>
      <c r="L25" s="175">
        <v>1.4994232987312572E-2</v>
      </c>
      <c r="M25" s="149">
        <v>21</v>
      </c>
      <c r="N25" s="175">
        <v>1.6522423288749016E-2</v>
      </c>
      <c r="O25" s="149">
        <v>12</v>
      </c>
      <c r="P25" s="175">
        <v>2.4640657084188913E-2</v>
      </c>
      <c r="Q25" s="149">
        <v>3</v>
      </c>
      <c r="R25" s="176">
        <v>7.3349633251833741E-3</v>
      </c>
      <c r="S25" s="148">
        <v>161</v>
      </c>
      <c r="T25" s="177">
        <v>1.4058679706601468E-2</v>
      </c>
      <c r="U25" s="84"/>
    </row>
    <row r="26" spans="2:21" ht="20.100000000000001" customHeight="1" x14ac:dyDescent="0.3">
      <c r="B26" s="124" t="s">
        <v>27</v>
      </c>
      <c r="C26" s="148">
        <v>25</v>
      </c>
      <c r="D26" s="175">
        <v>6.754931099702783E-3</v>
      </c>
      <c r="E26" s="149">
        <v>10</v>
      </c>
      <c r="F26" s="175">
        <v>5.1493305870236872E-3</v>
      </c>
      <c r="G26" s="149">
        <v>12</v>
      </c>
      <c r="H26" s="175">
        <v>8.3974807557732675E-3</v>
      </c>
      <c r="I26" s="149">
        <v>16</v>
      </c>
      <c r="J26" s="175">
        <v>1.188707280832095E-2</v>
      </c>
      <c r="K26" s="149">
        <v>7</v>
      </c>
      <c r="L26" s="175">
        <v>8.0738177623990767E-3</v>
      </c>
      <c r="M26" s="149">
        <v>9</v>
      </c>
      <c r="N26" s="175">
        <v>7.0810385523210071E-3</v>
      </c>
      <c r="O26" s="149">
        <v>5</v>
      </c>
      <c r="P26" s="175">
        <v>1.0266940451745379E-2</v>
      </c>
      <c r="Q26" s="149">
        <v>7</v>
      </c>
      <c r="R26" s="176">
        <v>1.7114914425427872E-2</v>
      </c>
      <c r="S26" s="148">
        <v>91</v>
      </c>
      <c r="T26" s="177">
        <v>7.9462102689486554E-3</v>
      </c>
      <c r="U26" s="84"/>
    </row>
    <row r="27" spans="2:21" ht="20.100000000000001" customHeight="1" x14ac:dyDescent="0.3">
      <c r="B27" s="124" t="s">
        <v>28</v>
      </c>
      <c r="C27" s="148">
        <v>17</v>
      </c>
      <c r="D27" s="175">
        <v>4.5933531477978925E-3</v>
      </c>
      <c r="E27" s="149">
        <v>5</v>
      </c>
      <c r="F27" s="175">
        <v>2.5746652935118436E-3</v>
      </c>
      <c r="G27" s="149">
        <v>9</v>
      </c>
      <c r="H27" s="175">
        <v>6.298110566829951E-3</v>
      </c>
      <c r="I27" s="149">
        <v>11</v>
      </c>
      <c r="J27" s="175">
        <v>8.1723625557206542E-3</v>
      </c>
      <c r="K27" s="149">
        <v>4</v>
      </c>
      <c r="L27" s="175">
        <v>4.61361014994233E-3</v>
      </c>
      <c r="M27" s="149">
        <v>13</v>
      </c>
      <c r="N27" s="175">
        <v>1.0228166797797011E-2</v>
      </c>
      <c r="O27" s="149">
        <v>4</v>
      </c>
      <c r="P27" s="175">
        <v>8.2135523613963042E-3</v>
      </c>
      <c r="Q27" s="149">
        <v>6</v>
      </c>
      <c r="R27" s="176">
        <v>1.4669926650366748E-2</v>
      </c>
      <c r="S27" s="148">
        <v>69</v>
      </c>
      <c r="T27" s="177">
        <v>6.025148445686343E-3</v>
      </c>
      <c r="U27" s="84"/>
    </row>
    <row r="28" spans="2:21" ht="20.100000000000001" customHeight="1" x14ac:dyDescent="0.3">
      <c r="B28" s="124" t="s">
        <v>29</v>
      </c>
      <c r="C28" s="148">
        <v>30</v>
      </c>
      <c r="D28" s="175">
        <v>8.1059173196433403E-3</v>
      </c>
      <c r="E28" s="149">
        <v>9</v>
      </c>
      <c r="F28" s="175">
        <v>4.6343975283213183E-3</v>
      </c>
      <c r="G28" s="149">
        <v>16</v>
      </c>
      <c r="H28" s="175">
        <v>1.119664100769769E-2</v>
      </c>
      <c r="I28" s="149">
        <v>12</v>
      </c>
      <c r="J28" s="175">
        <v>8.9153046062407128E-3</v>
      </c>
      <c r="K28" s="149">
        <v>4</v>
      </c>
      <c r="L28" s="175">
        <v>4.61361014994233E-3</v>
      </c>
      <c r="M28" s="149">
        <v>4</v>
      </c>
      <c r="N28" s="175">
        <v>3.1471282454760031E-3</v>
      </c>
      <c r="O28" s="149">
        <v>5</v>
      </c>
      <c r="P28" s="175">
        <v>1.0266940451745379E-2</v>
      </c>
      <c r="Q28" s="149">
        <v>4</v>
      </c>
      <c r="R28" s="176">
        <v>9.7799511002444987E-3</v>
      </c>
      <c r="S28" s="148">
        <v>84</v>
      </c>
      <c r="T28" s="177">
        <v>7.3349633251833741E-3</v>
      </c>
      <c r="U28" s="84"/>
    </row>
    <row r="29" spans="2:21" ht="20.100000000000001" customHeight="1" x14ac:dyDescent="0.3">
      <c r="B29" s="124" t="s">
        <v>30</v>
      </c>
      <c r="C29" s="148">
        <v>7</v>
      </c>
      <c r="D29" s="175">
        <v>1.8913807079167792E-3</v>
      </c>
      <c r="E29" s="149">
        <v>4</v>
      </c>
      <c r="F29" s="175">
        <v>2.0597322348094747E-3</v>
      </c>
      <c r="G29" s="149">
        <v>3</v>
      </c>
      <c r="H29" s="175">
        <v>2.0993701889433169E-3</v>
      </c>
      <c r="I29" s="149">
        <v>2</v>
      </c>
      <c r="J29" s="175">
        <v>1.4858841010401188E-3</v>
      </c>
      <c r="K29" s="149">
        <v>0</v>
      </c>
      <c r="L29" s="175">
        <v>0</v>
      </c>
      <c r="M29" s="149">
        <v>2</v>
      </c>
      <c r="N29" s="175">
        <v>1.5735641227380016E-3</v>
      </c>
      <c r="O29" s="149">
        <v>0</v>
      </c>
      <c r="P29" s="175">
        <v>0</v>
      </c>
      <c r="Q29" s="149">
        <v>2</v>
      </c>
      <c r="R29" s="176">
        <v>4.8899755501222494E-3</v>
      </c>
      <c r="S29" s="148">
        <v>20</v>
      </c>
      <c r="T29" s="177">
        <v>1.7464198393293748E-3</v>
      </c>
      <c r="U29" s="84"/>
    </row>
    <row r="30" spans="2:21" ht="20.100000000000001" customHeight="1" thickBot="1" x14ac:dyDescent="0.35">
      <c r="B30" s="124" t="s">
        <v>31</v>
      </c>
      <c r="C30" s="148">
        <v>57</v>
      </c>
      <c r="D30" s="175">
        <v>1.5401242907322345E-2</v>
      </c>
      <c r="E30" s="149">
        <v>21</v>
      </c>
      <c r="F30" s="175">
        <v>1.0813594232749742E-2</v>
      </c>
      <c r="G30" s="149">
        <v>25</v>
      </c>
      <c r="H30" s="175">
        <v>1.749475157452764E-2</v>
      </c>
      <c r="I30" s="149">
        <v>14</v>
      </c>
      <c r="J30" s="175">
        <v>1.0401188707280832E-2</v>
      </c>
      <c r="K30" s="149">
        <v>9</v>
      </c>
      <c r="L30" s="175">
        <v>1.0380622837370242E-2</v>
      </c>
      <c r="M30" s="149">
        <v>17</v>
      </c>
      <c r="N30" s="175">
        <v>1.3375295043273014E-2</v>
      </c>
      <c r="O30" s="149">
        <v>3</v>
      </c>
      <c r="P30" s="175">
        <v>6.1601642710472282E-3</v>
      </c>
      <c r="Q30" s="149">
        <v>2</v>
      </c>
      <c r="R30" s="176">
        <v>4.8899755501222494E-3</v>
      </c>
      <c r="S30" s="148">
        <v>148</v>
      </c>
      <c r="T30" s="177">
        <v>1.2923506811037374E-2</v>
      </c>
      <c r="U30" s="84"/>
    </row>
    <row r="31" spans="2:21" ht="20.100000000000001" customHeight="1" thickTop="1" thickBot="1" x14ac:dyDescent="0.35">
      <c r="B31" s="141" t="s">
        <v>32</v>
      </c>
      <c r="C31" s="156">
        <v>3701</v>
      </c>
      <c r="D31" s="178">
        <v>1</v>
      </c>
      <c r="E31" s="157">
        <v>1942</v>
      </c>
      <c r="F31" s="178">
        <v>0.99999999999999989</v>
      </c>
      <c r="G31" s="157">
        <v>1429</v>
      </c>
      <c r="H31" s="178">
        <v>1</v>
      </c>
      <c r="I31" s="157">
        <v>1346</v>
      </c>
      <c r="J31" s="178">
        <v>1</v>
      </c>
      <c r="K31" s="157">
        <v>867</v>
      </c>
      <c r="L31" s="178">
        <v>1.0000000000000002</v>
      </c>
      <c r="M31" s="157">
        <v>1271</v>
      </c>
      <c r="N31" s="178">
        <v>1</v>
      </c>
      <c r="O31" s="157">
        <v>487</v>
      </c>
      <c r="P31" s="178">
        <v>1</v>
      </c>
      <c r="Q31" s="157">
        <v>409</v>
      </c>
      <c r="R31" s="170">
        <v>0.99999999999999989</v>
      </c>
      <c r="S31" s="156">
        <v>11452</v>
      </c>
      <c r="T31" s="179">
        <v>1</v>
      </c>
      <c r="U31" s="84"/>
    </row>
    <row r="32" spans="2:21" ht="15.6" thickTop="1" thickBot="1" x14ac:dyDescent="0.3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</row>
    <row r="33" spans="2:20" ht="15" thickTop="1" x14ac:dyDescent="0.3">
      <c r="B33" s="180" t="s">
        <v>36</v>
      </c>
      <c r="C33" s="181"/>
      <c r="D33" s="181"/>
      <c r="E33" s="139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102"/>
      <c r="T33" s="98"/>
    </row>
    <row r="34" spans="2:20" ht="15" thickBot="1" x14ac:dyDescent="0.35">
      <c r="B34" s="182" t="s">
        <v>55</v>
      </c>
      <c r="C34" s="183"/>
      <c r="D34" s="183"/>
      <c r="E34" s="140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</row>
    <row r="35" spans="2:20" ht="15" thickTop="1" x14ac:dyDescent="0.3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 x14ac:dyDescent="0.3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</row>
  </sheetData>
  <mergeCells count="12">
    <mergeCell ref="M4:N4"/>
    <mergeCell ref="O4:P4"/>
    <mergeCell ref="Q4:R4"/>
    <mergeCell ref="B2:T2"/>
    <mergeCell ref="B3:B5"/>
    <mergeCell ref="C4:D4"/>
    <mergeCell ref="E4:F4"/>
    <mergeCell ref="G4:H4"/>
    <mergeCell ref="I4:J4"/>
    <mergeCell ref="K4:L4"/>
    <mergeCell ref="C3:R3"/>
    <mergeCell ref="S3:T4"/>
  </mergeCells>
  <printOptions horizontalCentered="1"/>
  <pageMargins left="0.7" right="0.7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1"/>
  <sheetViews>
    <sheetView topLeftCell="L1" workbookViewId="0">
      <selection activeCell="U5" activeCellId="9" sqref="C5 E5 G5 I5 K5 M5 O5 Q5 S5 U5"/>
    </sheetView>
  </sheetViews>
  <sheetFormatPr defaultColWidth="9.109375" defaultRowHeight="14.4" x14ac:dyDescent="0.3"/>
  <cols>
    <col min="1" max="1" width="10.6640625" style="63" customWidth="1"/>
    <col min="2" max="21" width="10.33203125" style="63" customWidth="1"/>
    <col min="22" max="16384" width="9.109375" style="63"/>
  </cols>
  <sheetData>
    <row r="1" spans="1:22" ht="25.2" customHeight="1" thickTop="1" thickBot="1" x14ac:dyDescent="0.35">
      <c r="A1" s="345" t="s">
        <v>124</v>
      </c>
      <c r="B1" s="346"/>
      <c r="C1" s="346"/>
      <c r="D1" s="346"/>
      <c r="E1" s="346"/>
      <c r="F1" s="346"/>
      <c r="G1" s="346"/>
      <c r="H1" s="346"/>
      <c r="I1" s="346"/>
      <c r="J1" s="346"/>
      <c r="K1" s="347"/>
      <c r="L1" s="348"/>
      <c r="M1" s="348"/>
      <c r="N1" s="348"/>
      <c r="O1" s="348"/>
      <c r="P1" s="348"/>
      <c r="Q1" s="348"/>
      <c r="R1" s="348"/>
      <c r="S1" s="348"/>
      <c r="T1" s="348"/>
      <c r="U1" s="349"/>
    </row>
    <row r="2" spans="1:22" ht="25.2" customHeight="1" thickTop="1" thickBot="1" x14ac:dyDescent="0.35">
      <c r="A2" s="350" t="s">
        <v>4</v>
      </c>
      <c r="B2" s="353" t="s">
        <v>56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5"/>
    </row>
    <row r="3" spans="1:22" ht="25.2" customHeight="1" x14ac:dyDescent="0.3">
      <c r="A3" s="351"/>
      <c r="B3" s="356">
        <v>0</v>
      </c>
      <c r="C3" s="357"/>
      <c r="D3" s="358" t="s">
        <v>57</v>
      </c>
      <c r="E3" s="359"/>
      <c r="F3" s="360" t="s">
        <v>58</v>
      </c>
      <c r="G3" s="357"/>
      <c r="H3" s="358" t="s">
        <v>59</v>
      </c>
      <c r="I3" s="359"/>
      <c r="J3" s="360" t="s">
        <v>60</v>
      </c>
      <c r="K3" s="357"/>
      <c r="L3" s="358" t="s">
        <v>61</v>
      </c>
      <c r="M3" s="359"/>
      <c r="N3" s="360" t="s">
        <v>62</v>
      </c>
      <c r="O3" s="357"/>
      <c r="P3" s="358" t="s">
        <v>63</v>
      </c>
      <c r="Q3" s="359"/>
      <c r="R3" s="358" t="s">
        <v>35</v>
      </c>
      <c r="S3" s="359"/>
      <c r="T3" s="358" t="s">
        <v>54</v>
      </c>
      <c r="U3" s="359"/>
    </row>
    <row r="4" spans="1:22" ht="25.2" customHeight="1" thickBot="1" x14ac:dyDescent="0.35">
      <c r="A4" s="352"/>
      <c r="B4" s="9" t="s">
        <v>5</v>
      </c>
      <c r="C4" s="10" t="s">
        <v>6</v>
      </c>
      <c r="D4" s="9" t="s">
        <v>5</v>
      </c>
      <c r="E4" s="11" t="s">
        <v>6</v>
      </c>
      <c r="F4" s="12" t="s">
        <v>5</v>
      </c>
      <c r="G4" s="10" t="s">
        <v>6</v>
      </c>
      <c r="H4" s="9" t="s">
        <v>5</v>
      </c>
      <c r="I4" s="11" t="s">
        <v>6</v>
      </c>
      <c r="J4" s="12" t="s">
        <v>5</v>
      </c>
      <c r="K4" s="10" t="s">
        <v>6</v>
      </c>
      <c r="L4" s="9" t="s">
        <v>5</v>
      </c>
      <c r="M4" s="11" t="s">
        <v>6</v>
      </c>
      <c r="N4" s="12" t="s">
        <v>5</v>
      </c>
      <c r="O4" s="10" t="s">
        <v>6</v>
      </c>
      <c r="P4" s="9" t="s">
        <v>5</v>
      </c>
      <c r="Q4" s="11" t="s">
        <v>6</v>
      </c>
      <c r="R4" s="9" t="s">
        <v>5</v>
      </c>
      <c r="S4" s="11" t="s">
        <v>6</v>
      </c>
      <c r="T4" s="9" t="s">
        <v>5</v>
      </c>
      <c r="U4" s="11" t="s">
        <v>6</v>
      </c>
    </row>
    <row r="5" spans="1:22" ht="15" x14ac:dyDescent="0.25">
      <c r="A5" s="13" t="s">
        <v>7</v>
      </c>
      <c r="B5" s="24">
        <f>VLOOKUP(V5,[1]Sheet1!$A$217:$U$242,2,FALSE)</f>
        <v>367</v>
      </c>
      <c r="C5" s="14">
        <f>VLOOKUP(V5,[1]Sheet1!$A$217:$U$242,3,FALSE)/100</f>
        <v>3.2046804051694036E-2</v>
      </c>
      <c r="D5" s="24">
        <f>VLOOKUP(V5,[1]Sheet1!$A$217:$U$242,4,FALSE)</f>
        <v>367</v>
      </c>
      <c r="E5" s="15">
        <f>VLOOKUP(V5,[1]Sheet1!$A$217:$U$242,5,FALSE)/100</f>
        <v>3.2046804051694036E-2</v>
      </c>
      <c r="F5" s="26">
        <f>VLOOKUP(V5,[1]Sheet1!$A$217:$U$242,6,FALSE)</f>
        <v>0</v>
      </c>
      <c r="G5" s="14">
        <f>VLOOKUP(V5,[1]Sheet1!$A$217:$U$242,7,FALSE)/100</f>
        <v>0</v>
      </c>
      <c r="H5" s="24">
        <f>VLOOKUP(V5,[1]Sheet1!$A$217:$U$242,8,FALSE)</f>
        <v>0</v>
      </c>
      <c r="I5" s="15">
        <f>VLOOKUP(V5,[1]Sheet1!$A$217:$U$242,9,FALSE)/100</f>
        <v>0</v>
      </c>
      <c r="J5" s="26">
        <f>VLOOKUP(V5,[1]Sheet1!$A$217:$U$242,10,FALSE)</f>
        <v>0</v>
      </c>
      <c r="K5" s="14">
        <f>VLOOKUP(V5,[1]Sheet1!$A$217:$U$242,11,FALSE)/100</f>
        <v>0</v>
      </c>
      <c r="L5" s="24">
        <f>VLOOKUP(V5,[1]Sheet1!$A$217:$U$242,12,FALSE)</f>
        <v>0</v>
      </c>
      <c r="M5" s="15">
        <f>VLOOKUP(V5,[1]Sheet1!$A$217:$U$242,13,FALSE)/100</f>
        <v>0</v>
      </c>
      <c r="N5" s="24">
        <f>VLOOKUP(V5,[1]Sheet1!$A$217:$U$242,14,FALSE)</f>
        <v>0</v>
      </c>
      <c r="O5" s="15">
        <f>VLOOKUP(V5,[1]Sheet1!$A$217:$U$242,15,FALSE)/100</f>
        <v>0</v>
      </c>
      <c r="P5" s="26">
        <f>VLOOKUP(V5,[1]Sheet1!$A$217:$U$242,16,FALSE)</f>
        <v>0</v>
      </c>
      <c r="Q5" s="15">
        <f>VLOOKUP(V5,[1]Sheet1!$A$217:$U$242,17,FALSE)/100</f>
        <v>0</v>
      </c>
      <c r="R5" s="26">
        <f>VLOOKUP(V5,[1]Sheet1!$A$217:$U$242,18,FALSE)</f>
        <v>0</v>
      </c>
      <c r="S5" s="15">
        <f>VLOOKUP(V5,[1]Sheet1!$A$217:$U$242,19,FALSE)/100</f>
        <v>0</v>
      </c>
      <c r="T5" s="26">
        <f>VLOOKUP(V5,[1]Sheet1!$A$217:$U$242,20,FALSE)</f>
        <v>0</v>
      </c>
      <c r="U5" s="15">
        <f>VLOOKUP(V5,[1]Sheet1!$A$217:$U$242,21,FALSE)/100</f>
        <v>0</v>
      </c>
      <c r="V5" s="67" t="s">
        <v>129</v>
      </c>
    </row>
    <row r="6" spans="1:22" ht="15" x14ac:dyDescent="0.25">
      <c r="A6" s="16" t="s">
        <v>8</v>
      </c>
      <c r="B6" s="22">
        <f>VLOOKUP(V6,[1]Sheet1!$A$217:$U$242,2,FALSE)</f>
        <v>8</v>
      </c>
      <c r="C6" s="14">
        <f>VLOOKUP(V6,[1]Sheet1!$A$217:$U$242,3,FALSE)/100</f>
        <v>6.9856793573174999E-4</v>
      </c>
      <c r="D6" s="22">
        <f>VLOOKUP(V6,[1]Sheet1!$A$217:$U$242,4,FALSE)</f>
        <v>8</v>
      </c>
      <c r="E6" s="15">
        <f>VLOOKUP(V6,[1]Sheet1!$A$217:$U$242,5,FALSE)/100</f>
        <v>6.9856793573174999E-4</v>
      </c>
      <c r="F6" s="27">
        <f>VLOOKUP(V6,[1]Sheet1!$A$217:$U$242,6,FALSE)</f>
        <v>0</v>
      </c>
      <c r="G6" s="14">
        <f>VLOOKUP(V6,[1]Sheet1!$A$217:$U$242,7,FALSE)/100</f>
        <v>0</v>
      </c>
      <c r="H6" s="22">
        <f>VLOOKUP(V6,[1]Sheet1!$A$217:$U$242,8,FALSE)</f>
        <v>0</v>
      </c>
      <c r="I6" s="15">
        <f>VLOOKUP(V6,[1]Sheet1!$A$217:$U$242,9,FALSE)/100</f>
        <v>0</v>
      </c>
      <c r="J6" s="27">
        <f>VLOOKUP(V6,[1]Sheet1!$A$217:$U$242,10,FALSE)</f>
        <v>0</v>
      </c>
      <c r="K6" s="14">
        <f>VLOOKUP(V6,[1]Sheet1!$A$217:$U$242,11,FALSE)/100</f>
        <v>0</v>
      </c>
      <c r="L6" s="22">
        <f>VLOOKUP(V6,[1]Sheet1!$A$217:$U$242,12,FALSE)</f>
        <v>0</v>
      </c>
      <c r="M6" s="15">
        <f>VLOOKUP(V6,[1]Sheet1!$A$217:$U$242,13,FALSE)/100</f>
        <v>0</v>
      </c>
      <c r="N6" s="22">
        <f>VLOOKUP(V6,[1]Sheet1!$A$217:$U$242,14,FALSE)</f>
        <v>0</v>
      </c>
      <c r="O6" s="15">
        <f>VLOOKUP(V6,[1]Sheet1!$A$217:$U$242,15,FALSE)/100</f>
        <v>0</v>
      </c>
      <c r="P6" s="27">
        <f>VLOOKUP(V6,[1]Sheet1!$A$217:$U$242,16,FALSE)</f>
        <v>0</v>
      </c>
      <c r="Q6" s="15">
        <f>VLOOKUP(V6,[1]Sheet1!$A$217:$U$242,17,FALSE)/100</f>
        <v>0</v>
      </c>
      <c r="R6" s="27">
        <f>VLOOKUP(V6,[1]Sheet1!$A$217:$U$242,18,FALSE)</f>
        <v>0</v>
      </c>
      <c r="S6" s="15">
        <f>VLOOKUP(V6,[1]Sheet1!$A$217:$U$242,19,FALSE)/100</f>
        <v>0</v>
      </c>
      <c r="T6" s="27">
        <f>VLOOKUP(V6,[1]Sheet1!$A$217:$U$242,20,FALSE)</f>
        <v>0</v>
      </c>
      <c r="U6" s="15">
        <f>VLOOKUP(V6,[1]Sheet1!$A$217:$U$242,21,FALSE)/100</f>
        <v>0</v>
      </c>
      <c r="V6" s="67" t="s">
        <v>130</v>
      </c>
    </row>
    <row r="7" spans="1:22" ht="15" x14ac:dyDescent="0.25">
      <c r="A7" s="16" t="s">
        <v>9</v>
      </c>
      <c r="B7" s="22">
        <f>VLOOKUP(V7,[1]Sheet1!$A$217:$U$242,2,FALSE)</f>
        <v>4</v>
      </c>
      <c r="C7" s="14">
        <f>VLOOKUP(V7,[1]Sheet1!$A$217:$U$242,3,FALSE)/100</f>
        <v>3.4928396786587499E-4</v>
      </c>
      <c r="D7" s="22">
        <f>VLOOKUP(V7,[1]Sheet1!$A$217:$U$242,4,FALSE)</f>
        <v>4</v>
      </c>
      <c r="E7" s="15">
        <f>VLOOKUP(V7,[1]Sheet1!$A$217:$U$242,5,FALSE)/100</f>
        <v>3.4928396786587499E-4</v>
      </c>
      <c r="F7" s="27">
        <f>VLOOKUP(V7,[1]Sheet1!$A$217:$U$242,6,FALSE)</f>
        <v>0</v>
      </c>
      <c r="G7" s="14">
        <f>VLOOKUP(V7,[1]Sheet1!$A$217:$U$242,7,FALSE)/100</f>
        <v>0</v>
      </c>
      <c r="H7" s="22">
        <f>VLOOKUP(V7,[1]Sheet1!$A$217:$U$242,8,FALSE)</f>
        <v>0</v>
      </c>
      <c r="I7" s="15">
        <f>VLOOKUP(V7,[1]Sheet1!$A$217:$U$242,9,FALSE)/100</f>
        <v>0</v>
      </c>
      <c r="J7" s="27">
        <f>VLOOKUP(V7,[1]Sheet1!$A$217:$U$242,10,FALSE)</f>
        <v>0</v>
      </c>
      <c r="K7" s="14">
        <f>VLOOKUP(V7,[1]Sheet1!$A$217:$U$242,11,FALSE)/100</f>
        <v>0</v>
      </c>
      <c r="L7" s="22">
        <f>VLOOKUP(V7,[1]Sheet1!$A$217:$U$242,12,FALSE)</f>
        <v>0</v>
      </c>
      <c r="M7" s="15">
        <f>VLOOKUP(V7,[1]Sheet1!$A$217:$U$242,13,FALSE)/100</f>
        <v>0</v>
      </c>
      <c r="N7" s="22">
        <f>VLOOKUP(V7,[1]Sheet1!$A$217:$U$242,14,FALSE)</f>
        <v>0</v>
      </c>
      <c r="O7" s="15">
        <f>VLOOKUP(V7,[1]Sheet1!$A$217:$U$242,15,FALSE)/100</f>
        <v>0</v>
      </c>
      <c r="P7" s="27">
        <f>VLOOKUP(V7,[1]Sheet1!$A$217:$U$242,16,FALSE)</f>
        <v>0</v>
      </c>
      <c r="Q7" s="15">
        <f>VLOOKUP(V7,[1]Sheet1!$A$217:$U$242,17,FALSE)/100</f>
        <v>0</v>
      </c>
      <c r="R7" s="27">
        <f>VLOOKUP(V7,[1]Sheet1!$A$217:$U$242,18,FALSE)</f>
        <v>0</v>
      </c>
      <c r="S7" s="15">
        <f>VLOOKUP(V7,[1]Sheet1!$A$217:$U$242,19,FALSE)/100</f>
        <v>0</v>
      </c>
      <c r="T7" s="27">
        <f>VLOOKUP(V7,[1]Sheet1!$A$217:$U$242,20,FALSE)</f>
        <v>0</v>
      </c>
      <c r="U7" s="15">
        <f>VLOOKUP(V7,[1]Sheet1!$A$217:$U$242,21,FALSE)/100</f>
        <v>0</v>
      </c>
      <c r="V7" s="67" t="s">
        <v>131</v>
      </c>
    </row>
    <row r="8" spans="1:22" ht="15" x14ac:dyDescent="0.25">
      <c r="A8" s="16" t="s">
        <v>10</v>
      </c>
      <c r="B8" s="22">
        <f>VLOOKUP(V8,[1]Sheet1!$A$217:$U$242,2,FALSE)</f>
        <v>5</v>
      </c>
      <c r="C8" s="14">
        <f>VLOOKUP(V8,[1]Sheet1!$A$217:$U$242,3,FALSE)/100</f>
        <v>4.3660495983234376E-4</v>
      </c>
      <c r="D8" s="22">
        <f>VLOOKUP(V8,[1]Sheet1!$A$217:$U$242,4,FALSE)</f>
        <v>5</v>
      </c>
      <c r="E8" s="15">
        <f>VLOOKUP(V8,[1]Sheet1!$A$217:$U$242,5,FALSE)/100</f>
        <v>4.3660495983234376E-4</v>
      </c>
      <c r="F8" s="27">
        <f>VLOOKUP(V8,[1]Sheet1!$A$217:$U$242,6,FALSE)</f>
        <v>0</v>
      </c>
      <c r="G8" s="14">
        <f>VLOOKUP(V8,[1]Sheet1!$A$217:$U$242,7,FALSE)/100</f>
        <v>0</v>
      </c>
      <c r="H8" s="22">
        <f>VLOOKUP(V8,[1]Sheet1!$A$217:$U$242,8,FALSE)</f>
        <v>0</v>
      </c>
      <c r="I8" s="15">
        <f>VLOOKUP(V8,[1]Sheet1!$A$217:$U$242,9,FALSE)/100</f>
        <v>0</v>
      </c>
      <c r="J8" s="27">
        <f>VLOOKUP(V8,[1]Sheet1!$A$217:$U$242,10,FALSE)</f>
        <v>0</v>
      </c>
      <c r="K8" s="14">
        <f>VLOOKUP(V8,[1]Sheet1!$A$217:$U$242,11,FALSE)/100</f>
        <v>0</v>
      </c>
      <c r="L8" s="22">
        <f>VLOOKUP(V8,[1]Sheet1!$A$217:$U$242,12,FALSE)</f>
        <v>0</v>
      </c>
      <c r="M8" s="15">
        <f>VLOOKUP(V8,[1]Sheet1!$A$217:$U$242,13,FALSE)/100</f>
        <v>0</v>
      </c>
      <c r="N8" s="22">
        <f>VLOOKUP(V8,[1]Sheet1!$A$217:$U$242,14,FALSE)</f>
        <v>0</v>
      </c>
      <c r="O8" s="15">
        <f>VLOOKUP(V8,[1]Sheet1!$A$217:$U$242,15,FALSE)/100</f>
        <v>0</v>
      </c>
      <c r="P8" s="27">
        <f>VLOOKUP(V8,[1]Sheet1!$A$217:$U$242,16,FALSE)</f>
        <v>0</v>
      </c>
      <c r="Q8" s="15">
        <f>VLOOKUP(V8,[1]Sheet1!$A$217:$U$242,17,FALSE)/100</f>
        <v>0</v>
      </c>
      <c r="R8" s="27">
        <f>VLOOKUP(V8,[1]Sheet1!$A$217:$U$242,18,FALSE)</f>
        <v>0</v>
      </c>
      <c r="S8" s="15">
        <f>VLOOKUP(V8,[1]Sheet1!$A$217:$U$242,19,FALSE)/100</f>
        <v>0</v>
      </c>
      <c r="T8" s="27">
        <f>VLOOKUP(V8,[1]Sheet1!$A$217:$U$242,20,FALSE)</f>
        <v>0</v>
      </c>
      <c r="U8" s="15">
        <f>VLOOKUP(V8,[1]Sheet1!$A$217:$U$242,21,FALSE)/100</f>
        <v>0</v>
      </c>
      <c r="V8" s="67" t="s">
        <v>132</v>
      </c>
    </row>
    <row r="9" spans="1:22" ht="15" x14ac:dyDescent="0.25">
      <c r="A9" s="16" t="s">
        <v>11</v>
      </c>
      <c r="B9" s="22">
        <f>VLOOKUP(V9,[1]Sheet1!$A$217:$U$242,2,FALSE)</f>
        <v>47</v>
      </c>
      <c r="C9" s="14">
        <f>VLOOKUP(V9,[1]Sheet1!$A$217:$U$242,3,FALSE)/100</f>
        <v>4.1040866224240314E-3</v>
      </c>
      <c r="D9" s="22">
        <f>VLOOKUP(V9,[1]Sheet1!$A$217:$U$242,4,FALSE)</f>
        <v>47</v>
      </c>
      <c r="E9" s="15">
        <f>VLOOKUP(V9,[1]Sheet1!$A$217:$U$242,5,FALSE)/100</f>
        <v>4.1040866224240314E-3</v>
      </c>
      <c r="F9" s="27">
        <f>VLOOKUP(V9,[1]Sheet1!$A$217:$U$242,6,FALSE)</f>
        <v>0</v>
      </c>
      <c r="G9" s="14">
        <f>VLOOKUP(V9,[1]Sheet1!$A$217:$U$242,7,FALSE)/100</f>
        <v>0</v>
      </c>
      <c r="H9" s="22">
        <f>VLOOKUP(V9,[1]Sheet1!$A$217:$U$242,8,FALSE)</f>
        <v>0</v>
      </c>
      <c r="I9" s="15">
        <f>VLOOKUP(V9,[1]Sheet1!$A$217:$U$242,9,FALSE)/100</f>
        <v>0</v>
      </c>
      <c r="J9" s="27">
        <f>VLOOKUP(V9,[1]Sheet1!$A$217:$U$242,10,FALSE)</f>
        <v>0</v>
      </c>
      <c r="K9" s="14">
        <f>VLOOKUP(V9,[1]Sheet1!$A$217:$U$242,11,FALSE)/100</f>
        <v>0</v>
      </c>
      <c r="L9" s="22">
        <f>VLOOKUP(V9,[1]Sheet1!$A$217:$U$242,12,FALSE)</f>
        <v>0</v>
      </c>
      <c r="M9" s="15">
        <f>VLOOKUP(V9,[1]Sheet1!$A$217:$U$242,13,FALSE)/100</f>
        <v>0</v>
      </c>
      <c r="N9" s="22">
        <f>VLOOKUP(V9,[1]Sheet1!$A$217:$U$242,14,FALSE)</f>
        <v>0</v>
      </c>
      <c r="O9" s="15">
        <f>VLOOKUP(V9,[1]Sheet1!$A$217:$U$242,15,FALSE)/100</f>
        <v>0</v>
      </c>
      <c r="P9" s="27">
        <f>VLOOKUP(V9,[1]Sheet1!$A$217:$U$242,16,FALSE)</f>
        <v>0</v>
      </c>
      <c r="Q9" s="15">
        <f>VLOOKUP(V9,[1]Sheet1!$A$217:$U$242,17,FALSE)/100</f>
        <v>0</v>
      </c>
      <c r="R9" s="27">
        <f>VLOOKUP(V9,[1]Sheet1!$A$217:$U$242,18,FALSE)</f>
        <v>0</v>
      </c>
      <c r="S9" s="15">
        <f>VLOOKUP(V9,[1]Sheet1!$A$217:$U$242,19,FALSE)/100</f>
        <v>0</v>
      </c>
      <c r="T9" s="27">
        <f>VLOOKUP(V9,[1]Sheet1!$A$217:$U$242,20,FALSE)</f>
        <v>0</v>
      </c>
      <c r="U9" s="15">
        <f>VLOOKUP(V9,[1]Sheet1!$A$217:$U$242,21,FALSE)/100</f>
        <v>0</v>
      </c>
      <c r="V9" s="67" t="s">
        <v>133</v>
      </c>
    </row>
    <row r="10" spans="1:22" ht="15" x14ac:dyDescent="0.25">
      <c r="A10" s="16" t="s">
        <v>12</v>
      </c>
      <c r="B10" s="22">
        <f>VLOOKUP(V10,[1]Sheet1!$A$217:$U$242,2,FALSE)</f>
        <v>226</v>
      </c>
      <c r="C10" s="14">
        <f>VLOOKUP(V10,[1]Sheet1!$A$217:$U$242,3,FALSE)/100</f>
        <v>1.9734544184421936E-2</v>
      </c>
      <c r="D10" s="22">
        <f>VLOOKUP(V10,[1]Sheet1!$A$217:$U$242,4,FALSE)</f>
        <v>226</v>
      </c>
      <c r="E10" s="15">
        <f>VLOOKUP(V10,[1]Sheet1!$A$217:$U$242,5,FALSE)/100</f>
        <v>1.9734544184421936E-2</v>
      </c>
      <c r="F10" s="27">
        <f>VLOOKUP(V10,[1]Sheet1!$A$217:$U$242,6,FALSE)</f>
        <v>0</v>
      </c>
      <c r="G10" s="14">
        <f>VLOOKUP(V10,[1]Sheet1!$A$217:$U$242,7,FALSE)/100</f>
        <v>0</v>
      </c>
      <c r="H10" s="22">
        <f>VLOOKUP(V10,[1]Sheet1!$A$217:$U$242,8,FALSE)</f>
        <v>0</v>
      </c>
      <c r="I10" s="15">
        <f>VLOOKUP(V10,[1]Sheet1!$A$217:$U$242,9,FALSE)/100</f>
        <v>0</v>
      </c>
      <c r="J10" s="27">
        <f>VLOOKUP(V10,[1]Sheet1!$A$217:$U$242,10,FALSE)</f>
        <v>0</v>
      </c>
      <c r="K10" s="14">
        <f>VLOOKUP(V10,[1]Sheet1!$A$217:$U$242,11,FALSE)/100</f>
        <v>0</v>
      </c>
      <c r="L10" s="22">
        <f>VLOOKUP(V10,[1]Sheet1!$A$217:$U$242,12,FALSE)</f>
        <v>0</v>
      </c>
      <c r="M10" s="15">
        <f>VLOOKUP(V10,[1]Sheet1!$A$217:$U$242,13,FALSE)/100</f>
        <v>0</v>
      </c>
      <c r="N10" s="22">
        <f>VLOOKUP(V10,[1]Sheet1!$A$217:$U$242,14,FALSE)</f>
        <v>0</v>
      </c>
      <c r="O10" s="15">
        <f>VLOOKUP(V10,[1]Sheet1!$A$217:$U$242,15,FALSE)/100</f>
        <v>0</v>
      </c>
      <c r="P10" s="27">
        <f>VLOOKUP(V10,[1]Sheet1!$A$217:$U$242,16,FALSE)</f>
        <v>0</v>
      </c>
      <c r="Q10" s="15">
        <f>VLOOKUP(V10,[1]Sheet1!$A$217:$U$242,17,FALSE)/100</f>
        <v>0</v>
      </c>
      <c r="R10" s="27">
        <f>VLOOKUP(V10,[1]Sheet1!$A$217:$U$242,18,FALSE)</f>
        <v>0</v>
      </c>
      <c r="S10" s="15">
        <f>VLOOKUP(V10,[1]Sheet1!$A$217:$U$242,19,FALSE)/100</f>
        <v>0</v>
      </c>
      <c r="T10" s="27">
        <f>VLOOKUP(V10,[1]Sheet1!$A$217:$U$242,20,FALSE)</f>
        <v>0</v>
      </c>
      <c r="U10" s="15">
        <f>VLOOKUP(V10,[1]Sheet1!$A$217:$U$242,21,FALSE)/100</f>
        <v>0</v>
      </c>
      <c r="V10" s="67" t="s">
        <v>134</v>
      </c>
    </row>
    <row r="11" spans="1:22" ht="15" x14ac:dyDescent="0.25">
      <c r="A11" s="16" t="s">
        <v>13</v>
      </c>
      <c r="B11" s="22">
        <f>VLOOKUP(V11,[1]Sheet1!$A$217:$U$242,2,FALSE)</f>
        <v>896</v>
      </c>
      <c r="C11" s="14">
        <f>VLOOKUP(V11,[1]Sheet1!$A$217:$U$242,3,FALSE)/100</f>
        <v>7.823960880195599E-2</v>
      </c>
      <c r="D11" s="22">
        <f>VLOOKUP(V11,[1]Sheet1!$A$217:$U$242,4,FALSE)</f>
        <v>896</v>
      </c>
      <c r="E11" s="15">
        <f>VLOOKUP(V11,[1]Sheet1!$A$217:$U$242,5,FALSE)/100</f>
        <v>7.823960880195599E-2</v>
      </c>
      <c r="F11" s="27">
        <f>VLOOKUP(V11,[1]Sheet1!$A$217:$U$242,6,FALSE)</f>
        <v>0</v>
      </c>
      <c r="G11" s="14">
        <f>VLOOKUP(V11,[1]Sheet1!$A$217:$U$242,7,FALSE)/100</f>
        <v>0</v>
      </c>
      <c r="H11" s="22">
        <f>VLOOKUP(V11,[1]Sheet1!$A$217:$U$242,8,FALSE)</f>
        <v>0</v>
      </c>
      <c r="I11" s="15">
        <f>VLOOKUP(V11,[1]Sheet1!$A$217:$U$242,9,FALSE)/100</f>
        <v>0</v>
      </c>
      <c r="J11" s="27">
        <f>VLOOKUP(V11,[1]Sheet1!$A$217:$U$242,10,FALSE)</f>
        <v>0</v>
      </c>
      <c r="K11" s="14">
        <f>VLOOKUP(V11,[1]Sheet1!$A$217:$U$242,11,FALSE)/100</f>
        <v>0</v>
      </c>
      <c r="L11" s="22">
        <f>VLOOKUP(V11,[1]Sheet1!$A$217:$U$242,12,FALSE)</f>
        <v>0</v>
      </c>
      <c r="M11" s="15">
        <f>VLOOKUP(V11,[1]Sheet1!$A$217:$U$242,13,FALSE)/100</f>
        <v>0</v>
      </c>
      <c r="N11" s="22">
        <f>VLOOKUP(V11,[1]Sheet1!$A$217:$U$242,14,FALSE)</f>
        <v>0</v>
      </c>
      <c r="O11" s="15">
        <f>VLOOKUP(V11,[1]Sheet1!$A$217:$U$242,15,FALSE)/100</f>
        <v>0</v>
      </c>
      <c r="P11" s="27">
        <f>VLOOKUP(V11,[1]Sheet1!$A$217:$U$242,16,FALSE)</f>
        <v>0</v>
      </c>
      <c r="Q11" s="15">
        <f>VLOOKUP(V11,[1]Sheet1!$A$217:$U$242,17,FALSE)/100</f>
        <v>0</v>
      </c>
      <c r="R11" s="27">
        <f>VLOOKUP(V11,[1]Sheet1!$A$217:$U$242,18,FALSE)</f>
        <v>0</v>
      </c>
      <c r="S11" s="15">
        <f>VLOOKUP(V11,[1]Sheet1!$A$217:$U$242,19,FALSE)/100</f>
        <v>0</v>
      </c>
      <c r="T11" s="27">
        <f>VLOOKUP(V11,[1]Sheet1!$A$217:$U$242,20,FALSE)</f>
        <v>0</v>
      </c>
      <c r="U11" s="15">
        <f>VLOOKUP(V11,[1]Sheet1!$A$217:$U$242,21,FALSE)/100</f>
        <v>0</v>
      </c>
      <c r="V11" s="67" t="s">
        <v>135</v>
      </c>
    </row>
    <row r="12" spans="1:22" ht="15" x14ac:dyDescent="0.25">
      <c r="A12" s="16" t="s">
        <v>14</v>
      </c>
      <c r="B12" s="22">
        <f>VLOOKUP(V12,[1]Sheet1!$A$217:$U$242,2,FALSE)</f>
        <v>2456</v>
      </c>
      <c r="C12" s="14">
        <f>VLOOKUP(V12,[1]Sheet1!$A$217:$U$242,3,FALSE)/100</f>
        <v>0.21446035626964721</v>
      </c>
      <c r="D12" s="22">
        <f>VLOOKUP(V12,[1]Sheet1!$A$217:$U$242,4,FALSE)</f>
        <v>2456</v>
      </c>
      <c r="E12" s="15">
        <f>VLOOKUP(V12,[1]Sheet1!$A$217:$U$242,5,FALSE)/100</f>
        <v>0.21446035626964721</v>
      </c>
      <c r="F12" s="27">
        <f>VLOOKUP(V12,[1]Sheet1!$A$217:$U$242,6,FALSE)</f>
        <v>0</v>
      </c>
      <c r="G12" s="14">
        <f>VLOOKUP(V12,[1]Sheet1!$A$217:$U$242,7,FALSE)/100</f>
        <v>0</v>
      </c>
      <c r="H12" s="22">
        <f>VLOOKUP(V12,[1]Sheet1!$A$217:$U$242,8,FALSE)</f>
        <v>0</v>
      </c>
      <c r="I12" s="15">
        <f>VLOOKUP(V12,[1]Sheet1!$A$217:$U$242,9,FALSE)/100</f>
        <v>0</v>
      </c>
      <c r="J12" s="27">
        <f>VLOOKUP(V12,[1]Sheet1!$A$217:$U$242,10,FALSE)</f>
        <v>0</v>
      </c>
      <c r="K12" s="14">
        <f>VLOOKUP(V12,[1]Sheet1!$A$217:$U$242,11,FALSE)/100</f>
        <v>0</v>
      </c>
      <c r="L12" s="22">
        <f>VLOOKUP(V12,[1]Sheet1!$A$217:$U$242,12,FALSE)</f>
        <v>0</v>
      </c>
      <c r="M12" s="15">
        <f>VLOOKUP(V12,[1]Sheet1!$A$217:$U$242,13,FALSE)/100</f>
        <v>0</v>
      </c>
      <c r="N12" s="22">
        <f>VLOOKUP(V12,[1]Sheet1!$A$217:$U$242,14,FALSE)</f>
        <v>0</v>
      </c>
      <c r="O12" s="15">
        <f>VLOOKUP(V12,[1]Sheet1!$A$217:$U$242,15,FALSE)/100</f>
        <v>0</v>
      </c>
      <c r="P12" s="27">
        <f>VLOOKUP(V12,[1]Sheet1!$A$217:$U$242,16,FALSE)</f>
        <v>0</v>
      </c>
      <c r="Q12" s="15">
        <f>VLOOKUP(V12,[1]Sheet1!$A$217:$U$242,17,FALSE)/100</f>
        <v>0</v>
      </c>
      <c r="R12" s="27">
        <f>VLOOKUP(V12,[1]Sheet1!$A$217:$U$242,18,FALSE)</f>
        <v>0</v>
      </c>
      <c r="S12" s="15">
        <f>VLOOKUP(V12,[1]Sheet1!$A$217:$U$242,19,FALSE)/100</f>
        <v>0</v>
      </c>
      <c r="T12" s="27">
        <f>VLOOKUP(V12,[1]Sheet1!$A$217:$U$242,20,FALSE)</f>
        <v>0</v>
      </c>
      <c r="U12" s="15">
        <f>VLOOKUP(V12,[1]Sheet1!$A$217:$U$242,21,FALSE)/100</f>
        <v>0</v>
      </c>
      <c r="V12" s="67" t="s">
        <v>136</v>
      </c>
    </row>
    <row r="13" spans="1:22" ht="15" x14ac:dyDescent="0.25">
      <c r="A13" s="16" t="s">
        <v>15</v>
      </c>
      <c r="B13" s="22">
        <f>VLOOKUP(V13,[1]Sheet1!$A$217:$U$242,2,FALSE)</f>
        <v>2211</v>
      </c>
      <c r="C13" s="14">
        <f>VLOOKUP(V13,[1]Sheet1!$A$217:$U$242,3,FALSE)/100</f>
        <v>0.19306671323786237</v>
      </c>
      <c r="D13" s="22">
        <f>VLOOKUP(V13,[1]Sheet1!$A$217:$U$242,4,FALSE)</f>
        <v>2211</v>
      </c>
      <c r="E13" s="15">
        <f>VLOOKUP(V13,[1]Sheet1!$A$217:$U$242,5,FALSE)/100</f>
        <v>0.19306671323786237</v>
      </c>
      <c r="F13" s="27">
        <f>VLOOKUP(V13,[1]Sheet1!$A$217:$U$242,6,FALSE)</f>
        <v>0</v>
      </c>
      <c r="G13" s="14">
        <f>VLOOKUP(V13,[1]Sheet1!$A$217:$U$242,7,FALSE)/100</f>
        <v>0</v>
      </c>
      <c r="H13" s="22">
        <f>VLOOKUP(V13,[1]Sheet1!$A$217:$U$242,8,FALSE)</f>
        <v>0</v>
      </c>
      <c r="I13" s="15">
        <f>VLOOKUP(V13,[1]Sheet1!$A$217:$U$242,9,FALSE)/100</f>
        <v>0</v>
      </c>
      <c r="J13" s="27">
        <f>VLOOKUP(V13,[1]Sheet1!$A$217:$U$242,10,FALSE)</f>
        <v>0</v>
      </c>
      <c r="K13" s="14">
        <f>VLOOKUP(V13,[1]Sheet1!$A$217:$U$242,11,FALSE)/100</f>
        <v>0</v>
      </c>
      <c r="L13" s="22">
        <f>VLOOKUP(V13,[1]Sheet1!$A$217:$U$242,12,FALSE)</f>
        <v>0</v>
      </c>
      <c r="M13" s="15">
        <f>VLOOKUP(V13,[1]Sheet1!$A$217:$U$242,13,FALSE)/100</f>
        <v>0</v>
      </c>
      <c r="N13" s="22">
        <f>VLOOKUP(V13,[1]Sheet1!$A$217:$U$242,14,FALSE)</f>
        <v>0</v>
      </c>
      <c r="O13" s="15">
        <f>VLOOKUP(V13,[1]Sheet1!$A$217:$U$242,15,FALSE)/100</f>
        <v>0</v>
      </c>
      <c r="P13" s="27">
        <f>VLOOKUP(V13,[1]Sheet1!$A$217:$U$242,16,FALSE)</f>
        <v>0</v>
      </c>
      <c r="Q13" s="15">
        <f>VLOOKUP(V13,[1]Sheet1!$A$217:$U$242,17,FALSE)/100</f>
        <v>0</v>
      </c>
      <c r="R13" s="27">
        <f>VLOOKUP(V13,[1]Sheet1!$A$217:$U$242,18,FALSE)</f>
        <v>0</v>
      </c>
      <c r="S13" s="15">
        <f>VLOOKUP(V13,[1]Sheet1!$A$217:$U$242,19,FALSE)/100</f>
        <v>0</v>
      </c>
      <c r="T13" s="27">
        <f>VLOOKUP(V13,[1]Sheet1!$A$217:$U$242,20,FALSE)</f>
        <v>0</v>
      </c>
      <c r="U13" s="15">
        <f>VLOOKUP(V13,[1]Sheet1!$A$217:$U$242,21,FALSE)/100</f>
        <v>0</v>
      </c>
      <c r="V13" s="67" t="s">
        <v>137</v>
      </c>
    </row>
    <row r="14" spans="1:22" ht="15" x14ac:dyDescent="0.25">
      <c r="A14" s="16" t="s">
        <v>16</v>
      </c>
      <c r="B14" s="22">
        <f>VLOOKUP(V14,[1]Sheet1!$A$217:$U$242,2,FALSE)</f>
        <v>428</v>
      </c>
      <c r="C14" s="14">
        <f>VLOOKUP(V14,[1]Sheet1!$A$217:$U$242,3,FALSE)/100</f>
        <v>3.7373384561648619E-2</v>
      </c>
      <c r="D14" s="22">
        <f>VLOOKUP(V14,[1]Sheet1!$A$217:$U$242,4,FALSE)</f>
        <v>428</v>
      </c>
      <c r="E14" s="15">
        <f>VLOOKUP(V14,[1]Sheet1!$A$217:$U$242,5,FALSE)/100</f>
        <v>3.7373384561648619E-2</v>
      </c>
      <c r="F14" s="27">
        <f>VLOOKUP(V14,[1]Sheet1!$A$217:$U$242,6,FALSE)</f>
        <v>0</v>
      </c>
      <c r="G14" s="14">
        <f>VLOOKUP(V14,[1]Sheet1!$A$217:$U$242,7,FALSE)/100</f>
        <v>0</v>
      </c>
      <c r="H14" s="22">
        <f>VLOOKUP(V14,[1]Sheet1!$A$217:$U$242,8,FALSE)</f>
        <v>0</v>
      </c>
      <c r="I14" s="15">
        <f>VLOOKUP(V14,[1]Sheet1!$A$217:$U$242,9,FALSE)/100</f>
        <v>0</v>
      </c>
      <c r="J14" s="27">
        <f>VLOOKUP(V14,[1]Sheet1!$A$217:$U$242,10,FALSE)</f>
        <v>0</v>
      </c>
      <c r="K14" s="14">
        <f>VLOOKUP(V14,[1]Sheet1!$A$217:$U$242,11,FALSE)/100</f>
        <v>0</v>
      </c>
      <c r="L14" s="22">
        <f>VLOOKUP(V14,[1]Sheet1!$A$217:$U$242,12,FALSE)</f>
        <v>0</v>
      </c>
      <c r="M14" s="15">
        <f>VLOOKUP(V14,[1]Sheet1!$A$217:$U$242,13,FALSE)/100</f>
        <v>0</v>
      </c>
      <c r="N14" s="22">
        <f>VLOOKUP(V14,[1]Sheet1!$A$217:$U$242,14,FALSE)</f>
        <v>0</v>
      </c>
      <c r="O14" s="15">
        <f>VLOOKUP(V14,[1]Sheet1!$A$217:$U$242,15,FALSE)/100</f>
        <v>0</v>
      </c>
      <c r="P14" s="27">
        <f>VLOOKUP(V14,[1]Sheet1!$A$217:$U$242,16,FALSE)</f>
        <v>0</v>
      </c>
      <c r="Q14" s="15">
        <f>VLOOKUP(V14,[1]Sheet1!$A$217:$U$242,17,FALSE)/100</f>
        <v>0</v>
      </c>
      <c r="R14" s="27">
        <f>VLOOKUP(V14,[1]Sheet1!$A$217:$U$242,18,FALSE)</f>
        <v>0</v>
      </c>
      <c r="S14" s="15">
        <f>VLOOKUP(V14,[1]Sheet1!$A$217:$U$242,19,FALSE)/100</f>
        <v>0</v>
      </c>
      <c r="T14" s="27">
        <f>VLOOKUP(V14,[1]Sheet1!$A$217:$U$242,20,FALSE)</f>
        <v>0</v>
      </c>
      <c r="U14" s="15">
        <f>VLOOKUP(V14,[1]Sheet1!$A$217:$U$242,21,FALSE)/100</f>
        <v>0</v>
      </c>
      <c r="V14" s="67" t="s">
        <v>138</v>
      </c>
    </row>
    <row r="15" spans="1:22" ht="15" x14ac:dyDescent="0.25">
      <c r="A15" s="16" t="s">
        <v>17</v>
      </c>
      <c r="B15" s="22">
        <f>VLOOKUP(V15,[1]Sheet1!$A$217:$U$242,2,FALSE)</f>
        <v>253</v>
      </c>
      <c r="C15" s="14">
        <f>VLOOKUP(V15,[1]Sheet1!$A$217:$U$242,3,FALSE)/100</f>
        <v>2.2092210967516589E-2</v>
      </c>
      <c r="D15" s="22">
        <f>VLOOKUP(V15,[1]Sheet1!$A$217:$U$242,4,FALSE)</f>
        <v>253</v>
      </c>
      <c r="E15" s="15">
        <f>VLOOKUP(V15,[1]Sheet1!$A$217:$U$242,5,FALSE)/100</f>
        <v>2.2092210967516589E-2</v>
      </c>
      <c r="F15" s="27">
        <f>VLOOKUP(V15,[1]Sheet1!$A$217:$U$242,6,FALSE)</f>
        <v>0</v>
      </c>
      <c r="G15" s="14">
        <f>VLOOKUP(V15,[1]Sheet1!$A$217:$U$242,7,FALSE)/100</f>
        <v>0</v>
      </c>
      <c r="H15" s="22">
        <f>VLOOKUP(V15,[1]Sheet1!$A$217:$U$242,8,FALSE)</f>
        <v>0</v>
      </c>
      <c r="I15" s="15">
        <f>VLOOKUP(V15,[1]Sheet1!$A$217:$U$242,9,FALSE)/100</f>
        <v>0</v>
      </c>
      <c r="J15" s="27">
        <f>VLOOKUP(V15,[1]Sheet1!$A$217:$U$242,10,FALSE)</f>
        <v>0</v>
      </c>
      <c r="K15" s="14">
        <f>VLOOKUP(V15,[1]Sheet1!$A$217:$U$242,11,FALSE)/100</f>
        <v>0</v>
      </c>
      <c r="L15" s="22">
        <f>VLOOKUP(V15,[1]Sheet1!$A$217:$U$242,12,FALSE)</f>
        <v>0</v>
      </c>
      <c r="M15" s="15">
        <f>VLOOKUP(V15,[1]Sheet1!$A$217:$U$242,13,FALSE)/100</f>
        <v>0</v>
      </c>
      <c r="N15" s="22">
        <f>VLOOKUP(V15,[1]Sheet1!$A$217:$U$242,14,FALSE)</f>
        <v>0</v>
      </c>
      <c r="O15" s="15">
        <f>VLOOKUP(V15,[1]Sheet1!$A$217:$U$242,15,FALSE)/100</f>
        <v>0</v>
      </c>
      <c r="P15" s="27">
        <f>VLOOKUP(V15,[1]Sheet1!$A$217:$U$242,16,FALSE)</f>
        <v>0</v>
      </c>
      <c r="Q15" s="15">
        <f>VLOOKUP(V15,[1]Sheet1!$A$217:$U$242,17,FALSE)/100</f>
        <v>0</v>
      </c>
      <c r="R15" s="27">
        <f>VLOOKUP(V15,[1]Sheet1!$A$217:$U$242,18,FALSE)</f>
        <v>0</v>
      </c>
      <c r="S15" s="15">
        <f>VLOOKUP(V15,[1]Sheet1!$A$217:$U$242,19,FALSE)/100</f>
        <v>0</v>
      </c>
      <c r="T15" s="27">
        <f>VLOOKUP(V15,[1]Sheet1!$A$217:$U$242,20,FALSE)</f>
        <v>0</v>
      </c>
      <c r="U15" s="15">
        <f>VLOOKUP(V15,[1]Sheet1!$A$217:$U$242,21,FALSE)/100</f>
        <v>0</v>
      </c>
      <c r="V15" s="67" t="s">
        <v>139</v>
      </c>
    </row>
    <row r="16" spans="1:22" ht="15" x14ac:dyDescent="0.25">
      <c r="A16" s="16" t="s">
        <v>18</v>
      </c>
      <c r="B16" s="22">
        <f>VLOOKUP(V16,[1]Sheet1!$A$217:$U$242,2,FALSE)</f>
        <v>280</v>
      </c>
      <c r="C16" s="14">
        <f>VLOOKUP(V16,[1]Sheet1!$A$217:$U$242,3,FALSE)/100</f>
        <v>2.4449877750611249E-2</v>
      </c>
      <c r="D16" s="22">
        <f>VLOOKUP(V16,[1]Sheet1!$A$217:$U$242,4,FALSE)</f>
        <v>280</v>
      </c>
      <c r="E16" s="15">
        <f>VLOOKUP(V16,[1]Sheet1!$A$217:$U$242,5,FALSE)/100</f>
        <v>2.4449877750611249E-2</v>
      </c>
      <c r="F16" s="27">
        <f>VLOOKUP(V16,[1]Sheet1!$A$217:$U$242,6,FALSE)</f>
        <v>0</v>
      </c>
      <c r="G16" s="14">
        <f>VLOOKUP(V16,[1]Sheet1!$A$217:$U$242,7,FALSE)/100</f>
        <v>0</v>
      </c>
      <c r="H16" s="22">
        <f>VLOOKUP(V16,[1]Sheet1!$A$217:$U$242,8,FALSE)</f>
        <v>0</v>
      </c>
      <c r="I16" s="15">
        <f>VLOOKUP(V16,[1]Sheet1!$A$217:$U$242,9,FALSE)/100</f>
        <v>0</v>
      </c>
      <c r="J16" s="27">
        <f>VLOOKUP(V16,[1]Sheet1!$A$217:$U$242,10,FALSE)</f>
        <v>0</v>
      </c>
      <c r="K16" s="14">
        <f>VLOOKUP(V16,[1]Sheet1!$A$217:$U$242,11,FALSE)/100</f>
        <v>0</v>
      </c>
      <c r="L16" s="22">
        <f>VLOOKUP(V16,[1]Sheet1!$A$217:$U$242,12,FALSE)</f>
        <v>0</v>
      </c>
      <c r="M16" s="15">
        <f>VLOOKUP(V16,[1]Sheet1!$A$217:$U$242,13,FALSE)/100</f>
        <v>0</v>
      </c>
      <c r="N16" s="22">
        <f>VLOOKUP(V16,[1]Sheet1!$A$217:$U$242,14,FALSE)</f>
        <v>0</v>
      </c>
      <c r="O16" s="15">
        <f>VLOOKUP(V16,[1]Sheet1!$A$217:$U$242,15,FALSE)/100</f>
        <v>0</v>
      </c>
      <c r="P16" s="27">
        <f>VLOOKUP(V16,[1]Sheet1!$A$217:$U$242,16,FALSE)</f>
        <v>0</v>
      </c>
      <c r="Q16" s="15">
        <f>VLOOKUP(V16,[1]Sheet1!$A$217:$U$242,17,FALSE)/100</f>
        <v>0</v>
      </c>
      <c r="R16" s="27">
        <f>VLOOKUP(V16,[1]Sheet1!$A$217:$U$242,18,FALSE)</f>
        <v>0</v>
      </c>
      <c r="S16" s="15">
        <f>VLOOKUP(V16,[1]Sheet1!$A$217:$U$242,19,FALSE)/100</f>
        <v>0</v>
      </c>
      <c r="T16" s="27">
        <f>VLOOKUP(V16,[1]Sheet1!$A$217:$U$242,20,FALSE)</f>
        <v>0</v>
      </c>
      <c r="U16" s="15">
        <f>VLOOKUP(V16,[1]Sheet1!$A$217:$U$242,21,FALSE)/100</f>
        <v>0</v>
      </c>
      <c r="V16" s="67" t="s">
        <v>140</v>
      </c>
    </row>
    <row r="17" spans="1:22" ht="15" x14ac:dyDescent="0.25">
      <c r="A17" s="16" t="s">
        <v>19</v>
      </c>
      <c r="B17" s="22">
        <f>VLOOKUP(V17,[1]Sheet1!$A$217:$U$242,2,FALSE)</f>
        <v>559</v>
      </c>
      <c r="C17" s="14">
        <f>VLOOKUP(V17,[1]Sheet1!$A$217:$U$242,3,FALSE)/100</f>
        <v>4.8812434509256028E-2</v>
      </c>
      <c r="D17" s="22">
        <f>VLOOKUP(V17,[1]Sheet1!$A$217:$U$242,4,FALSE)</f>
        <v>559</v>
      </c>
      <c r="E17" s="15">
        <f>VLOOKUP(V17,[1]Sheet1!$A$217:$U$242,5,FALSE)/100</f>
        <v>4.8812434509256028E-2</v>
      </c>
      <c r="F17" s="27">
        <f>VLOOKUP(V17,[1]Sheet1!$A$217:$U$242,6,FALSE)</f>
        <v>0</v>
      </c>
      <c r="G17" s="14">
        <f>VLOOKUP(V17,[1]Sheet1!$A$217:$U$242,7,FALSE)/100</f>
        <v>0</v>
      </c>
      <c r="H17" s="22">
        <f>VLOOKUP(V17,[1]Sheet1!$A$217:$U$242,8,FALSE)</f>
        <v>0</v>
      </c>
      <c r="I17" s="15">
        <f>VLOOKUP(V17,[1]Sheet1!$A$217:$U$242,9,FALSE)/100</f>
        <v>0</v>
      </c>
      <c r="J17" s="27">
        <f>VLOOKUP(V17,[1]Sheet1!$A$217:$U$242,10,FALSE)</f>
        <v>0</v>
      </c>
      <c r="K17" s="14">
        <f>VLOOKUP(V17,[1]Sheet1!$A$217:$U$242,11,FALSE)/100</f>
        <v>0</v>
      </c>
      <c r="L17" s="22">
        <f>VLOOKUP(V17,[1]Sheet1!$A$217:$U$242,12,FALSE)</f>
        <v>0</v>
      </c>
      <c r="M17" s="15">
        <f>VLOOKUP(V17,[1]Sheet1!$A$217:$U$242,13,FALSE)/100</f>
        <v>0</v>
      </c>
      <c r="N17" s="22">
        <f>VLOOKUP(V17,[1]Sheet1!$A$217:$U$242,14,FALSE)</f>
        <v>0</v>
      </c>
      <c r="O17" s="15">
        <f>VLOOKUP(V17,[1]Sheet1!$A$217:$U$242,15,FALSE)/100</f>
        <v>0</v>
      </c>
      <c r="P17" s="27">
        <f>VLOOKUP(V17,[1]Sheet1!$A$217:$U$242,16,FALSE)</f>
        <v>0</v>
      </c>
      <c r="Q17" s="15">
        <f>VLOOKUP(V17,[1]Sheet1!$A$217:$U$242,17,FALSE)/100</f>
        <v>0</v>
      </c>
      <c r="R17" s="27">
        <f>VLOOKUP(V17,[1]Sheet1!$A$217:$U$242,18,FALSE)</f>
        <v>0</v>
      </c>
      <c r="S17" s="15">
        <f>VLOOKUP(V17,[1]Sheet1!$A$217:$U$242,19,FALSE)/100</f>
        <v>0</v>
      </c>
      <c r="T17" s="27">
        <f>VLOOKUP(V17,[1]Sheet1!$A$217:$U$242,20,FALSE)</f>
        <v>0</v>
      </c>
      <c r="U17" s="15">
        <f>VLOOKUP(V17,[1]Sheet1!$A$217:$U$242,21,FALSE)/100</f>
        <v>0</v>
      </c>
      <c r="V17" s="67" t="s">
        <v>141</v>
      </c>
    </row>
    <row r="18" spans="1:22" ht="15" x14ac:dyDescent="0.25">
      <c r="A18" s="16" t="s">
        <v>20</v>
      </c>
      <c r="B18" s="22">
        <f>VLOOKUP(V18,[1]Sheet1!$A$217:$U$242,2,FALSE)</f>
        <v>385</v>
      </c>
      <c r="C18" s="14">
        <f>VLOOKUP(V18,[1]Sheet1!$A$217:$U$242,3,FALSE)/100</f>
        <v>3.3618581907090467E-2</v>
      </c>
      <c r="D18" s="22">
        <f>VLOOKUP(V18,[1]Sheet1!$A$217:$U$242,4,FALSE)</f>
        <v>385</v>
      </c>
      <c r="E18" s="15">
        <f>VLOOKUP(V18,[1]Sheet1!$A$217:$U$242,5,FALSE)/100</f>
        <v>3.3618581907090467E-2</v>
      </c>
      <c r="F18" s="27">
        <f>VLOOKUP(V18,[1]Sheet1!$A$217:$U$242,6,FALSE)</f>
        <v>0</v>
      </c>
      <c r="G18" s="14">
        <f>VLOOKUP(V18,[1]Sheet1!$A$217:$U$242,7,FALSE)/100</f>
        <v>0</v>
      </c>
      <c r="H18" s="22">
        <f>VLOOKUP(V18,[1]Sheet1!$A$217:$U$242,8,FALSE)</f>
        <v>0</v>
      </c>
      <c r="I18" s="15">
        <f>VLOOKUP(V18,[1]Sheet1!$A$217:$U$242,9,FALSE)/100</f>
        <v>0</v>
      </c>
      <c r="J18" s="27">
        <f>VLOOKUP(V18,[1]Sheet1!$A$217:$U$242,10,FALSE)</f>
        <v>0</v>
      </c>
      <c r="K18" s="14">
        <f>VLOOKUP(V18,[1]Sheet1!$A$217:$U$242,11,FALSE)/100</f>
        <v>0</v>
      </c>
      <c r="L18" s="22">
        <f>VLOOKUP(V18,[1]Sheet1!$A$217:$U$242,12,FALSE)</f>
        <v>0</v>
      </c>
      <c r="M18" s="15">
        <f>VLOOKUP(V18,[1]Sheet1!$A$217:$U$242,13,FALSE)/100</f>
        <v>0</v>
      </c>
      <c r="N18" s="22">
        <f>VLOOKUP(V18,[1]Sheet1!$A$217:$U$242,14,FALSE)</f>
        <v>0</v>
      </c>
      <c r="O18" s="15">
        <f>VLOOKUP(V18,[1]Sheet1!$A$217:$U$242,15,FALSE)/100</f>
        <v>0</v>
      </c>
      <c r="P18" s="27">
        <f>VLOOKUP(V18,[1]Sheet1!$A$217:$U$242,16,FALSE)</f>
        <v>0</v>
      </c>
      <c r="Q18" s="15">
        <f>VLOOKUP(V18,[1]Sheet1!$A$217:$U$242,17,FALSE)/100</f>
        <v>0</v>
      </c>
      <c r="R18" s="27">
        <f>VLOOKUP(V18,[1]Sheet1!$A$217:$U$242,18,FALSE)</f>
        <v>0</v>
      </c>
      <c r="S18" s="15">
        <f>VLOOKUP(V18,[1]Sheet1!$A$217:$U$242,19,FALSE)/100</f>
        <v>0</v>
      </c>
      <c r="T18" s="27">
        <f>VLOOKUP(V18,[1]Sheet1!$A$217:$U$242,20,FALSE)</f>
        <v>0</v>
      </c>
      <c r="U18" s="15">
        <f>VLOOKUP(V18,[1]Sheet1!$A$217:$U$242,21,FALSE)/100</f>
        <v>0</v>
      </c>
      <c r="V18" s="67" t="s">
        <v>142</v>
      </c>
    </row>
    <row r="19" spans="1:22" ht="15" x14ac:dyDescent="0.25">
      <c r="A19" s="16" t="s">
        <v>21</v>
      </c>
      <c r="B19" s="22">
        <f>VLOOKUP(V19,[1]Sheet1!$A$217:$U$242,2,FALSE)</f>
        <v>249</v>
      </c>
      <c r="C19" s="14">
        <f>VLOOKUP(V19,[1]Sheet1!$A$217:$U$242,3,FALSE)/100</f>
        <v>2.1742926999650716E-2</v>
      </c>
      <c r="D19" s="22">
        <f>VLOOKUP(V19,[1]Sheet1!$A$217:$U$242,4,FALSE)</f>
        <v>249</v>
      </c>
      <c r="E19" s="15">
        <f>VLOOKUP(V19,[1]Sheet1!$A$217:$U$242,5,FALSE)/100</f>
        <v>2.1742926999650716E-2</v>
      </c>
      <c r="F19" s="27">
        <f>VLOOKUP(V19,[1]Sheet1!$A$217:$U$242,6,FALSE)</f>
        <v>0</v>
      </c>
      <c r="G19" s="14">
        <f>VLOOKUP(V19,[1]Sheet1!$A$217:$U$242,7,FALSE)/100</f>
        <v>0</v>
      </c>
      <c r="H19" s="22">
        <f>VLOOKUP(V19,[1]Sheet1!$A$217:$U$242,8,FALSE)</f>
        <v>0</v>
      </c>
      <c r="I19" s="15">
        <f>VLOOKUP(V19,[1]Sheet1!$A$217:$U$242,9,FALSE)/100</f>
        <v>0</v>
      </c>
      <c r="J19" s="27">
        <f>VLOOKUP(V19,[1]Sheet1!$A$217:$U$242,10,FALSE)</f>
        <v>0</v>
      </c>
      <c r="K19" s="14">
        <f>VLOOKUP(V19,[1]Sheet1!$A$217:$U$242,11,FALSE)/100</f>
        <v>0</v>
      </c>
      <c r="L19" s="22">
        <f>VLOOKUP(V19,[1]Sheet1!$A$217:$U$242,12,FALSE)</f>
        <v>0</v>
      </c>
      <c r="M19" s="15">
        <f>VLOOKUP(V19,[1]Sheet1!$A$217:$U$242,13,FALSE)/100</f>
        <v>0</v>
      </c>
      <c r="N19" s="22">
        <f>VLOOKUP(V19,[1]Sheet1!$A$217:$U$242,14,FALSE)</f>
        <v>0</v>
      </c>
      <c r="O19" s="15">
        <f>VLOOKUP(V19,[1]Sheet1!$A$217:$U$242,15,FALSE)/100</f>
        <v>0</v>
      </c>
      <c r="P19" s="27">
        <f>VLOOKUP(V19,[1]Sheet1!$A$217:$U$242,16,FALSE)</f>
        <v>0</v>
      </c>
      <c r="Q19" s="15">
        <f>VLOOKUP(V19,[1]Sheet1!$A$217:$U$242,17,FALSE)/100</f>
        <v>0</v>
      </c>
      <c r="R19" s="27">
        <f>VLOOKUP(V19,[1]Sheet1!$A$217:$U$242,18,FALSE)</f>
        <v>0</v>
      </c>
      <c r="S19" s="15">
        <f>VLOOKUP(V19,[1]Sheet1!$A$217:$U$242,19,FALSE)/100</f>
        <v>0</v>
      </c>
      <c r="T19" s="27">
        <f>VLOOKUP(V19,[1]Sheet1!$A$217:$U$242,20,FALSE)</f>
        <v>0</v>
      </c>
      <c r="U19" s="15">
        <f>VLOOKUP(V19,[1]Sheet1!$A$217:$U$242,21,FALSE)/100</f>
        <v>0</v>
      </c>
      <c r="V19" s="67" t="s">
        <v>143</v>
      </c>
    </row>
    <row r="20" spans="1:22" ht="15" x14ac:dyDescent="0.25">
      <c r="A20" s="16" t="s">
        <v>22</v>
      </c>
      <c r="B20" s="22">
        <f>VLOOKUP(V20,[1]Sheet1!$A$217:$U$242,2,FALSE)</f>
        <v>493</v>
      </c>
      <c r="C20" s="14">
        <f>VLOOKUP(V20,[1]Sheet1!$A$217:$U$242,3,FALSE)/100</f>
        <v>4.3049249039469079E-2</v>
      </c>
      <c r="D20" s="22">
        <f>VLOOKUP(V20,[1]Sheet1!$A$217:$U$242,4,FALSE)</f>
        <v>493</v>
      </c>
      <c r="E20" s="15">
        <f>VLOOKUP(V20,[1]Sheet1!$A$217:$U$242,5,FALSE)/100</f>
        <v>4.3049249039469079E-2</v>
      </c>
      <c r="F20" s="27">
        <f>VLOOKUP(V20,[1]Sheet1!$A$217:$U$242,6,FALSE)</f>
        <v>0</v>
      </c>
      <c r="G20" s="14">
        <f>VLOOKUP(V20,[1]Sheet1!$A$217:$U$242,7,FALSE)/100</f>
        <v>0</v>
      </c>
      <c r="H20" s="22">
        <f>VLOOKUP(V20,[1]Sheet1!$A$217:$U$242,8,FALSE)</f>
        <v>0</v>
      </c>
      <c r="I20" s="15">
        <f>VLOOKUP(V20,[1]Sheet1!$A$217:$U$242,9,FALSE)/100</f>
        <v>0</v>
      </c>
      <c r="J20" s="27">
        <f>VLOOKUP(V20,[1]Sheet1!$A$217:$U$242,10,FALSE)</f>
        <v>0</v>
      </c>
      <c r="K20" s="14">
        <f>VLOOKUP(V20,[1]Sheet1!$A$217:$U$242,11,FALSE)/100</f>
        <v>0</v>
      </c>
      <c r="L20" s="22">
        <f>VLOOKUP(V20,[1]Sheet1!$A$217:$U$242,12,FALSE)</f>
        <v>0</v>
      </c>
      <c r="M20" s="15">
        <f>VLOOKUP(V20,[1]Sheet1!$A$217:$U$242,13,FALSE)/100</f>
        <v>0</v>
      </c>
      <c r="N20" s="22">
        <f>VLOOKUP(V20,[1]Sheet1!$A$217:$U$242,14,FALSE)</f>
        <v>0</v>
      </c>
      <c r="O20" s="15">
        <f>VLOOKUP(V20,[1]Sheet1!$A$217:$U$242,15,FALSE)/100</f>
        <v>0</v>
      </c>
      <c r="P20" s="27">
        <f>VLOOKUP(V20,[1]Sheet1!$A$217:$U$242,16,FALSE)</f>
        <v>0</v>
      </c>
      <c r="Q20" s="15">
        <f>VLOOKUP(V20,[1]Sheet1!$A$217:$U$242,17,FALSE)/100</f>
        <v>0</v>
      </c>
      <c r="R20" s="27">
        <f>VLOOKUP(V20,[1]Sheet1!$A$217:$U$242,18,FALSE)</f>
        <v>0</v>
      </c>
      <c r="S20" s="15">
        <f>VLOOKUP(V20,[1]Sheet1!$A$217:$U$242,19,FALSE)/100</f>
        <v>0</v>
      </c>
      <c r="T20" s="27">
        <f>VLOOKUP(V20,[1]Sheet1!$A$217:$U$242,20,FALSE)</f>
        <v>0</v>
      </c>
      <c r="U20" s="15">
        <f>VLOOKUP(V20,[1]Sheet1!$A$217:$U$242,21,FALSE)/100</f>
        <v>0</v>
      </c>
      <c r="V20" s="67" t="s">
        <v>144</v>
      </c>
    </row>
    <row r="21" spans="1:22" ht="15" x14ac:dyDescent="0.25">
      <c r="A21" s="16" t="s">
        <v>23</v>
      </c>
      <c r="B21" s="22">
        <f>VLOOKUP(V21,[1]Sheet1!$A$217:$U$242,2,FALSE)</f>
        <v>1020</v>
      </c>
      <c r="C21" s="14">
        <f>VLOOKUP(V21,[1]Sheet1!$A$217:$U$242,3,FALSE)/100</f>
        <v>8.9067411805798108E-2</v>
      </c>
      <c r="D21" s="22">
        <f>VLOOKUP(V21,[1]Sheet1!$A$217:$U$242,4,FALSE)</f>
        <v>1020</v>
      </c>
      <c r="E21" s="15">
        <f>VLOOKUP(V21,[1]Sheet1!$A$217:$U$242,5,FALSE)/100</f>
        <v>8.9067411805798108E-2</v>
      </c>
      <c r="F21" s="27">
        <f>VLOOKUP(V21,[1]Sheet1!$A$217:$U$242,6,FALSE)</f>
        <v>0</v>
      </c>
      <c r="G21" s="14">
        <f>VLOOKUP(V21,[1]Sheet1!$A$217:$U$242,7,FALSE)/100</f>
        <v>0</v>
      </c>
      <c r="H21" s="22">
        <f>VLOOKUP(V21,[1]Sheet1!$A$217:$U$242,8,FALSE)</f>
        <v>0</v>
      </c>
      <c r="I21" s="15">
        <f>VLOOKUP(V21,[1]Sheet1!$A$217:$U$242,9,FALSE)/100</f>
        <v>0</v>
      </c>
      <c r="J21" s="27">
        <f>VLOOKUP(V21,[1]Sheet1!$A$217:$U$242,10,FALSE)</f>
        <v>0</v>
      </c>
      <c r="K21" s="14">
        <f>VLOOKUP(V21,[1]Sheet1!$A$217:$U$242,11,FALSE)/100</f>
        <v>0</v>
      </c>
      <c r="L21" s="22">
        <f>VLOOKUP(V21,[1]Sheet1!$A$217:$U$242,12,FALSE)</f>
        <v>0</v>
      </c>
      <c r="M21" s="15">
        <f>VLOOKUP(V21,[1]Sheet1!$A$217:$U$242,13,FALSE)/100</f>
        <v>0</v>
      </c>
      <c r="N21" s="22">
        <f>VLOOKUP(V21,[1]Sheet1!$A$217:$U$242,14,FALSE)</f>
        <v>0</v>
      </c>
      <c r="O21" s="15">
        <f>VLOOKUP(V21,[1]Sheet1!$A$217:$U$242,15,FALSE)/100</f>
        <v>0</v>
      </c>
      <c r="P21" s="27">
        <f>VLOOKUP(V21,[1]Sheet1!$A$217:$U$242,16,FALSE)</f>
        <v>0</v>
      </c>
      <c r="Q21" s="15">
        <f>VLOOKUP(V21,[1]Sheet1!$A$217:$U$242,17,FALSE)/100</f>
        <v>0</v>
      </c>
      <c r="R21" s="27">
        <f>VLOOKUP(V21,[1]Sheet1!$A$217:$U$242,18,FALSE)</f>
        <v>0</v>
      </c>
      <c r="S21" s="15">
        <f>VLOOKUP(V21,[1]Sheet1!$A$217:$U$242,19,FALSE)/100</f>
        <v>0</v>
      </c>
      <c r="T21" s="27">
        <f>VLOOKUP(V21,[1]Sheet1!$A$217:$U$242,20,FALSE)</f>
        <v>0</v>
      </c>
      <c r="U21" s="15">
        <f>VLOOKUP(V21,[1]Sheet1!$A$217:$U$242,21,FALSE)/100</f>
        <v>0</v>
      </c>
      <c r="V21" s="67" t="s">
        <v>145</v>
      </c>
    </row>
    <row r="22" spans="1:22" ht="15" x14ac:dyDescent="0.25">
      <c r="A22" s="16" t="s">
        <v>24</v>
      </c>
      <c r="B22" s="22">
        <f>VLOOKUP(V22,[1]Sheet1!$A$217:$U$242,2,FALSE)</f>
        <v>677</v>
      </c>
      <c r="C22" s="14">
        <f>VLOOKUP(V22,[1]Sheet1!$A$217:$U$242,3,FALSE)/100</f>
        <v>5.9116311561299338E-2</v>
      </c>
      <c r="D22" s="22">
        <f>VLOOKUP(V22,[1]Sheet1!$A$217:$U$242,4,FALSE)</f>
        <v>677</v>
      </c>
      <c r="E22" s="15">
        <f>VLOOKUP(V22,[1]Sheet1!$A$217:$U$242,5,FALSE)/100</f>
        <v>5.9116311561299338E-2</v>
      </c>
      <c r="F22" s="27">
        <f>VLOOKUP(V22,[1]Sheet1!$A$217:$U$242,6,FALSE)</f>
        <v>0</v>
      </c>
      <c r="G22" s="14">
        <f>VLOOKUP(V22,[1]Sheet1!$A$217:$U$242,7,FALSE)/100</f>
        <v>0</v>
      </c>
      <c r="H22" s="22">
        <f>VLOOKUP(V22,[1]Sheet1!$A$217:$U$242,8,FALSE)</f>
        <v>0</v>
      </c>
      <c r="I22" s="15">
        <f>VLOOKUP(V22,[1]Sheet1!$A$217:$U$242,9,FALSE)/100</f>
        <v>0</v>
      </c>
      <c r="J22" s="27">
        <f>VLOOKUP(V22,[1]Sheet1!$A$217:$U$242,10,FALSE)</f>
        <v>0</v>
      </c>
      <c r="K22" s="14">
        <f>VLOOKUP(V22,[1]Sheet1!$A$217:$U$242,11,FALSE)/100</f>
        <v>0</v>
      </c>
      <c r="L22" s="22">
        <f>VLOOKUP(V22,[1]Sheet1!$A$217:$U$242,12,FALSE)</f>
        <v>0</v>
      </c>
      <c r="M22" s="15">
        <f>VLOOKUP(V22,[1]Sheet1!$A$217:$U$242,13,FALSE)/100</f>
        <v>0</v>
      </c>
      <c r="N22" s="22">
        <f>VLOOKUP(V22,[1]Sheet1!$A$217:$U$242,14,FALSE)</f>
        <v>0</v>
      </c>
      <c r="O22" s="15">
        <f>VLOOKUP(V22,[1]Sheet1!$A$217:$U$242,15,FALSE)/100</f>
        <v>0</v>
      </c>
      <c r="P22" s="27">
        <f>VLOOKUP(V22,[1]Sheet1!$A$217:$U$242,16,FALSE)</f>
        <v>0</v>
      </c>
      <c r="Q22" s="15">
        <f>VLOOKUP(V22,[1]Sheet1!$A$217:$U$242,17,FALSE)/100</f>
        <v>0</v>
      </c>
      <c r="R22" s="27">
        <f>VLOOKUP(V22,[1]Sheet1!$A$217:$U$242,18,FALSE)</f>
        <v>0</v>
      </c>
      <c r="S22" s="15">
        <f>VLOOKUP(V22,[1]Sheet1!$A$217:$U$242,19,FALSE)/100</f>
        <v>0</v>
      </c>
      <c r="T22" s="27">
        <f>VLOOKUP(V22,[1]Sheet1!$A$217:$U$242,20,FALSE)</f>
        <v>0</v>
      </c>
      <c r="U22" s="15">
        <f>VLOOKUP(V22,[1]Sheet1!$A$217:$U$242,21,FALSE)/100</f>
        <v>0</v>
      </c>
      <c r="V22" s="67" t="s">
        <v>146</v>
      </c>
    </row>
    <row r="23" spans="1:22" ht="15" x14ac:dyDescent="0.25">
      <c r="A23" s="16" t="s">
        <v>25</v>
      </c>
      <c r="B23" s="22">
        <f>VLOOKUP(V23,[1]Sheet1!$A$217:$U$242,2,FALSE)</f>
        <v>315</v>
      </c>
      <c r="C23" s="14">
        <f>VLOOKUP(V23,[1]Sheet1!$A$217:$U$242,3,FALSE)/100</f>
        <v>2.7506112469437651E-2</v>
      </c>
      <c r="D23" s="22">
        <f>VLOOKUP(V23,[1]Sheet1!$A$217:$U$242,4,FALSE)</f>
        <v>315</v>
      </c>
      <c r="E23" s="15">
        <f>VLOOKUP(V23,[1]Sheet1!$A$217:$U$242,5,FALSE)/100</f>
        <v>2.7506112469437651E-2</v>
      </c>
      <c r="F23" s="27">
        <f>VLOOKUP(V23,[1]Sheet1!$A$217:$U$242,6,FALSE)</f>
        <v>0</v>
      </c>
      <c r="G23" s="14">
        <f>VLOOKUP(V23,[1]Sheet1!$A$217:$U$242,7,FALSE)/100</f>
        <v>0</v>
      </c>
      <c r="H23" s="22">
        <f>VLOOKUP(V23,[1]Sheet1!$A$217:$U$242,8,FALSE)</f>
        <v>0</v>
      </c>
      <c r="I23" s="15">
        <f>VLOOKUP(V23,[1]Sheet1!$A$217:$U$242,9,FALSE)/100</f>
        <v>0</v>
      </c>
      <c r="J23" s="27">
        <f>VLOOKUP(V23,[1]Sheet1!$A$217:$U$242,10,FALSE)</f>
        <v>0</v>
      </c>
      <c r="K23" s="14">
        <f>VLOOKUP(V23,[1]Sheet1!$A$217:$U$242,11,FALSE)/100</f>
        <v>0</v>
      </c>
      <c r="L23" s="22">
        <f>VLOOKUP(V23,[1]Sheet1!$A$217:$U$242,12,FALSE)</f>
        <v>0</v>
      </c>
      <c r="M23" s="15">
        <f>VLOOKUP(V23,[1]Sheet1!$A$217:$U$242,13,FALSE)/100</f>
        <v>0</v>
      </c>
      <c r="N23" s="22">
        <f>VLOOKUP(V23,[1]Sheet1!$A$217:$U$242,14,FALSE)</f>
        <v>0</v>
      </c>
      <c r="O23" s="15">
        <f>VLOOKUP(V23,[1]Sheet1!$A$217:$U$242,15,FALSE)/100</f>
        <v>0</v>
      </c>
      <c r="P23" s="27">
        <f>VLOOKUP(V23,[1]Sheet1!$A$217:$U$242,16,FALSE)</f>
        <v>0</v>
      </c>
      <c r="Q23" s="15">
        <f>VLOOKUP(V23,[1]Sheet1!$A$217:$U$242,17,FALSE)/100</f>
        <v>0</v>
      </c>
      <c r="R23" s="27">
        <f>VLOOKUP(V23,[1]Sheet1!$A$217:$U$242,18,FALSE)</f>
        <v>0</v>
      </c>
      <c r="S23" s="15">
        <f>VLOOKUP(V23,[1]Sheet1!$A$217:$U$242,19,FALSE)/100</f>
        <v>0</v>
      </c>
      <c r="T23" s="27">
        <f>VLOOKUP(V23,[1]Sheet1!$A$217:$U$242,20,FALSE)</f>
        <v>0</v>
      </c>
      <c r="U23" s="15">
        <f>VLOOKUP(V23,[1]Sheet1!$A$217:$U$242,21,FALSE)/100</f>
        <v>0</v>
      </c>
      <c r="V23" s="67" t="s">
        <v>147</v>
      </c>
    </row>
    <row r="24" spans="1:22" ht="15" x14ac:dyDescent="0.25">
      <c r="A24" s="16" t="s">
        <v>26</v>
      </c>
      <c r="B24" s="22">
        <f>VLOOKUP(V24,[1]Sheet1!$A$217:$U$242,2,FALSE)</f>
        <v>161</v>
      </c>
      <c r="C24" s="14">
        <f>VLOOKUP(V24,[1]Sheet1!$A$217:$U$242,3,FALSE)/100</f>
        <v>1.4058679706601468E-2</v>
      </c>
      <c r="D24" s="22">
        <f>VLOOKUP(V24,[1]Sheet1!$A$217:$U$242,4,FALSE)</f>
        <v>161</v>
      </c>
      <c r="E24" s="15">
        <f>VLOOKUP(V24,[1]Sheet1!$A$217:$U$242,5,FALSE)/100</f>
        <v>1.4058679706601468E-2</v>
      </c>
      <c r="F24" s="27">
        <f>VLOOKUP(V24,[1]Sheet1!$A$217:$U$242,6,FALSE)</f>
        <v>0</v>
      </c>
      <c r="G24" s="14">
        <f>VLOOKUP(V24,[1]Sheet1!$A$217:$U$242,7,FALSE)/100</f>
        <v>0</v>
      </c>
      <c r="H24" s="22">
        <f>VLOOKUP(V24,[1]Sheet1!$A$217:$U$242,8,FALSE)</f>
        <v>0</v>
      </c>
      <c r="I24" s="15">
        <f>VLOOKUP(V24,[1]Sheet1!$A$217:$U$242,9,FALSE)/100</f>
        <v>0</v>
      </c>
      <c r="J24" s="27">
        <f>VLOOKUP(V24,[1]Sheet1!$A$217:$U$242,10,FALSE)</f>
        <v>0</v>
      </c>
      <c r="K24" s="14">
        <f>VLOOKUP(V24,[1]Sheet1!$A$217:$U$242,11,FALSE)/100</f>
        <v>0</v>
      </c>
      <c r="L24" s="22">
        <f>VLOOKUP(V24,[1]Sheet1!$A$217:$U$242,12,FALSE)</f>
        <v>0</v>
      </c>
      <c r="M24" s="15">
        <f>VLOOKUP(V24,[1]Sheet1!$A$217:$U$242,13,FALSE)/100</f>
        <v>0</v>
      </c>
      <c r="N24" s="22">
        <f>VLOOKUP(V24,[1]Sheet1!$A$217:$U$242,14,FALSE)</f>
        <v>0</v>
      </c>
      <c r="O24" s="15">
        <f>VLOOKUP(V24,[1]Sheet1!$A$217:$U$242,15,FALSE)/100</f>
        <v>0</v>
      </c>
      <c r="P24" s="27">
        <f>VLOOKUP(V24,[1]Sheet1!$A$217:$U$242,16,FALSE)</f>
        <v>0</v>
      </c>
      <c r="Q24" s="15">
        <f>VLOOKUP(V24,[1]Sheet1!$A$217:$U$242,17,FALSE)/100</f>
        <v>0</v>
      </c>
      <c r="R24" s="27">
        <f>VLOOKUP(V24,[1]Sheet1!$A$217:$U$242,18,FALSE)</f>
        <v>0</v>
      </c>
      <c r="S24" s="15">
        <f>VLOOKUP(V24,[1]Sheet1!$A$217:$U$242,19,FALSE)/100</f>
        <v>0</v>
      </c>
      <c r="T24" s="27">
        <f>VLOOKUP(V24,[1]Sheet1!$A$217:$U$242,20,FALSE)</f>
        <v>0</v>
      </c>
      <c r="U24" s="15">
        <f>VLOOKUP(V24,[1]Sheet1!$A$217:$U$242,21,FALSE)/100</f>
        <v>0</v>
      </c>
      <c r="V24" s="67" t="s">
        <v>148</v>
      </c>
    </row>
    <row r="25" spans="1:22" ht="15" x14ac:dyDescent="0.25">
      <c r="A25" s="16" t="s">
        <v>27</v>
      </c>
      <c r="B25" s="22">
        <f>VLOOKUP(V25,[1]Sheet1!$A$217:$U$242,2,FALSE)</f>
        <v>91</v>
      </c>
      <c r="C25" s="14">
        <f>VLOOKUP(V25,[1]Sheet1!$A$217:$U$242,3,FALSE)/100</f>
        <v>7.9462102689486554E-3</v>
      </c>
      <c r="D25" s="22">
        <f>VLOOKUP(V25,[1]Sheet1!$A$217:$U$242,4,FALSE)</f>
        <v>91</v>
      </c>
      <c r="E25" s="15">
        <f>VLOOKUP(V25,[1]Sheet1!$A$217:$U$242,5,FALSE)/100</f>
        <v>7.9462102689486554E-3</v>
      </c>
      <c r="F25" s="27">
        <f>VLOOKUP(V25,[1]Sheet1!$A$217:$U$242,6,FALSE)</f>
        <v>0</v>
      </c>
      <c r="G25" s="14">
        <f>VLOOKUP(V25,[1]Sheet1!$A$217:$U$242,7,FALSE)/100</f>
        <v>0</v>
      </c>
      <c r="H25" s="22">
        <f>VLOOKUP(V25,[1]Sheet1!$A$217:$U$242,8,FALSE)</f>
        <v>0</v>
      </c>
      <c r="I25" s="15">
        <f>VLOOKUP(V25,[1]Sheet1!$A$217:$U$242,9,FALSE)/100</f>
        <v>0</v>
      </c>
      <c r="J25" s="27">
        <f>VLOOKUP(V25,[1]Sheet1!$A$217:$U$242,10,FALSE)</f>
        <v>0</v>
      </c>
      <c r="K25" s="14">
        <f>VLOOKUP(V25,[1]Sheet1!$A$217:$U$242,11,FALSE)/100</f>
        <v>0</v>
      </c>
      <c r="L25" s="22">
        <f>VLOOKUP(V25,[1]Sheet1!$A$217:$U$242,12,FALSE)</f>
        <v>0</v>
      </c>
      <c r="M25" s="15">
        <f>VLOOKUP(V25,[1]Sheet1!$A$217:$U$242,13,FALSE)/100</f>
        <v>0</v>
      </c>
      <c r="N25" s="22">
        <f>VLOOKUP(V25,[1]Sheet1!$A$217:$U$242,14,FALSE)</f>
        <v>0</v>
      </c>
      <c r="O25" s="15">
        <f>VLOOKUP(V25,[1]Sheet1!$A$217:$U$242,15,FALSE)/100</f>
        <v>0</v>
      </c>
      <c r="P25" s="27">
        <f>VLOOKUP(V25,[1]Sheet1!$A$217:$U$242,16,FALSE)</f>
        <v>0</v>
      </c>
      <c r="Q25" s="15">
        <f>VLOOKUP(V25,[1]Sheet1!$A$217:$U$242,17,FALSE)/100</f>
        <v>0</v>
      </c>
      <c r="R25" s="27">
        <f>VLOOKUP(V25,[1]Sheet1!$A$217:$U$242,18,FALSE)</f>
        <v>0</v>
      </c>
      <c r="S25" s="15">
        <f>VLOOKUP(V25,[1]Sheet1!$A$217:$U$242,19,FALSE)/100</f>
        <v>0</v>
      </c>
      <c r="T25" s="27">
        <f>VLOOKUP(V25,[1]Sheet1!$A$217:$U$242,20,FALSE)</f>
        <v>0</v>
      </c>
      <c r="U25" s="15">
        <f>VLOOKUP(V25,[1]Sheet1!$A$217:$U$242,21,FALSE)/100</f>
        <v>0</v>
      </c>
      <c r="V25" s="67" t="s">
        <v>149</v>
      </c>
    </row>
    <row r="26" spans="1:22" x14ac:dyDescent="0.3">
      <c r="A26" s="16" t="s">
        <v>28</v>
      </c>
      <c r="B26" s="22">
        <f>VLOOKUP(V26,[1]Sheet1!$A$217:$U$242,2,FALSE)</f>
        <v>69</v>
      </c>
      <c r="C26" s="14">
        <f>VLOOKUP(V26,[1]Sheet1!$A$217:$U$242,3,FALSE)/100</f>
        <v>6.0251484456863439E-3</v>
      </c>
      <c r="D26" s="22">
        <f>VLOOKUP(V26,[1]Sheet1!$A$217:$U$242,4,FALSE)</f>
        <v>69</v>
      </c>
      <c r="E26" s="15">
        <f>VLOOKUP(V26,[1]Sheet1!$A$217:$U$242,5,FALSE)/100</f>
        <v>6.0251484456863439E-3</v>
      </c>
      <c r="F26" s="27">
        <f>VLOOKUP(V26,[1]Sheet1!$A$217:$U$242,6,FALSE)</f>
        <v>0</v>
      </c>
      <c r="G26" s="14">
        <f>VLOOKUP(V26,[1]Sheet1!$A$217:$U$242,7,FALSE)/100</f>
        <v>0</v>
      </c>
      <c r="H26" s="22">
        <f>VLOOKUP(V26,[1]Sheet1!$A$217:$U$242,8,FALSE)</f>
        <v>0</v>
      </c>
      <c r="I26" s="15">
        <f>VLOOKUP(V26,[1]Sheet1!$A$217:$U$242,9,FALSE)/100</f>
        <v>0</v>
      </c>
      <c r="J26" s="27">
        <f>VLOOKUP(V26,[1]Sheet1!$A$217:$U$242,10,FALSE)</f>
        <v>0</v>
      </c>
      <c r="K26" s="14">
        <f>VLOOKUP(V26,[1]Sheet1!$A$217:$U$242,11,FALSE)/100</f>
        <v>0</v>
      </c>
      <c r="L26" s="22">
        <f>VLOOKUP(V26,[1]Sheet1!$A$217:$U$242,12,FALSE)</f>
        <v>0</v>
      </c>
      <c r="M26" s="15">
        <f>VLOOKUP(V26,[1]Sheet1!$A$217:$U$242,13,FALSE)/100</f>
        <v>0</v>
      </c>
      <c r="N26" s="22">
        <f>VLOOKUP(V26,[1]Sheet1!$A$217:$U$242,14,FALSE)</f>
        <v>0</v>
      </c>
      <c r="O26" s="15">
        <f>VLOOKUP(V26,[1]Sheet1!$A$217:$U$242,15,FALSE)/100</f>
        <v>0</v>
      </c>
      <c r="P26" s="27">
        <f>VLOOKUP(V26,[1]Sheet1!$A$217:$U$242,16,FALSE)</f>
        <v>0</v>
      </c>
      <c r="Q26" s="15">
        <f>VLOOKUP(V26,[1]Sheet1!$A$217:$U$242,17,FALSE)/100</f>
        <v>0</v>
      </c>
      <c r="R26" s="27">
        <f>VLOOKUP(V26,[1]Sheet1!$A$217:$U$242,18,FALSE)</f>
        <v>0</v>
      </c>
      <c r="S26" s="15">
        <f>VLOOKUP(V26,[1]Sheet1!$A$217:$U$242,19,FALSE)/100</f>
        <v>0</v>
      </c>
      <c r="T26" s="27">
        <f>VLOOKUP(V26,[1]Sheet1!$A$217:$U$242,20,FALSE)</f>
        <v>0</v>
      </c>
      <c r="U26" s="15">
        <f>VLOOKUP(V26,[1]Sheet1!$A$217:$U$242,21,FALSE)/100</f>
        <v>0</v>
      </c>
      <c r="V26" s="67" t="s">
        <v>150</v>
      </c>
    </row>
    <row r="27" spans="1:22" x14ac:dyDescent="0.3">
      <c r="A27" s="16" t="s">
        <v>29</v>
      </c>
      <c r="B27" s="22">
        <f>VLOOKUP(V27,[1]Sheet1!$A$217:$U$242,2,FALSE)</f>
        <v>84</v>
      </c>
      <c r="C27" s="14">
        <f>VLOOKUP(V27,[1]Sheet1!$A$217:$U$242,3,FALSE)/100</f>
        <v>7.3349633251833749E-3</v>
      </c>
      <c r="D27" s="22">
        <f>VLOOKUP(V27,[1]Sheet1!$A$217:$U$242,4,FALSE)</f>
        <v>84</v>
      </c>
      <c r="E27" s="15">
        <f>VLOOKUP(V27,[1]Sheet1!$A$217:$U$242,5,FALSE)/100</f>
        <v>7.3349633251833749E-3</v>
      </c>
      <c r="F27" s="27">
        <f>VLOOKUP(V27,[1]Sheet1!$A$217:$U$242,6,FALSE)</f>
        <v>0</v>
      </c>
      <c r="G27" s="14">
        <f>VLOOKUP(V27,[1]Sheet1!$A$217:$U$242,7,FALSE)/100</f>
        <v>0</v>
      </c>
      <c r="H27" s="22">
        <f>VLOOKUP(V27,[1]Sheet1!$A$217:$U$242,8,FALSE)</f>
        <v>0</v>
      </c>
      <c r="I27" s="15">
        <f>VLOOKUP(V27,[1]Sheet1!$A$217:$U$242,9,FALSE)/100</f>
        <v>0</v>
      </c>
      <c r="J27" s="27">
        <f>VLOOKUP(V27,[1]Sheet1!$A$217:$U$242,10,FALSE)</f>
        <v>0</v>
      </c>
      <c r="K27" s="14">
        <f>VLOOKUP(V27,[1]Sheet1!$A$217:$U$242,11,FALSE)/100</f>
        <v>0</v>
      </c>
      <c r="L27" s="22">
        <f>VLOOKUP(V27,[1]Sheet1!$A$217:$U$242,12,FALSE)</f>
        <v>0</v>
      </c>
      <c r="M27" s="15">
        <f>VLOOKUP(V27,[1]Sheet1!$A$217:$U$242,13,FALSE)/100</f>
        <v>0</v>
      </c>
      <c r="N27" s="22">
        <f>VLOOKUP(V27,[1]Sheet1!$A$217:$U$242,14,FALSE)</f>
        <v>0</v>
      </c>
      <c r="O27" s="15">
        <f>VLOOKUP(V27,[1]Sheet1!$A$217:$U$242,15,FALSE)/100</f>
        <v>0</v>
      </c>
      <c r="P27" s="27">
        <f>VLOOKUP(V27,[1]Sheet1!$A$217:$U$242,16,FALSE)</f>
        <v>0</v>
      </c>
      <c r="Q27" s="15">
        <f>VLOOKUP(V27,[1]Sheet1!$A$217:$U$242,17,FALSE)/100</f>
        <v>0</v>
      </c>
      <c r="R27" s="27">
        <f>VLOOKUP(V27,[1]Sheet1!$A$217:$U$242,18,FALSE)</f>
        <v>0</v>
      </c>
      <c r="S27" s="15">
        <f>VLOOKUP(V27,[1]Sheet1!$A$217:$U$242,19,FALSE)/100</f>
        <v>0</v>
      </c>
      <c r="T27" s="27">
        <f>VLOOKUP(V27,[1]Sheet1!$A$217:$U$242,20,FALSE)</f>
        <v>0</v>
      </c>
      <c r="U27" s="15">
        <f>VLOOKUP(V27,[1]Sheet1!$A$217:$U$242,21,FALSE)/100</f>
        <v>0</v>
      </c>
      <c r="V27" s="67" t="s">
        <v>151</v>
      </c>
    </row>
    <row r="28" spans="1:22" x14ac:dyDescent="0.3">
      <c r="A28" s="16" t="s">
        <v>30</v>
      </c>
      <c r="B28" s="22">
        <f>VLOOKUP(V28,[1]Sheet1!$A$217:$U$242,2,FALSE)</f>
        <v>20</v>
      </c>
      <c r="C28" s="14">
        <f>VLOOKUP(V28,[1]Sheet1!$A$217:$U$242,3,FALSE)/100</f>
        <v>1.746419839329375E-3</v>
      </c>
      <c r="D28" s="22">
        <f>VLOOKUP(V28,[1]Sheet1!$A$217:$U$242,4,FALSE)</f>
        <v>20</v>
      </c>
      <c r="E28" s="15">
        <f>VLOOKUP(V28,[1]Sheet1!$A$217:$U$242,5,FALSE)/100</f>
        <v>1.746419839329375E-3</v>
      </c>
      <c r="F28" s="27">
        <f>VLOOKUP(V28,[1]Sheet1!$A$217:$U$242,6,FALSE)</f>
        <v>0</v>
      </c>
      <c r="G28" s="14">
        <f>VLOOKUP(V28,[1]Sheet1!$A$217:$U$242,7,FALSE)/100</f>
        <v>0</v>
      </c>
      <c r="H28" s="22">
        <f>VLOOKUP(V28,[1]Sheet1!$A$217:$U$242,8,FALSE)</f>
        <v>0</v>
      </c>
      <c r="I28" s="15">
        <f>VLOOKUP(V28,[1]Sheet1!$A$217:$U$242,9,FALSE)/100</f>
        <v>0</v>
      </c>
      <c r="J28" s="27">
        <f>VLOOKUP(V28,[1]Sheet1!$A$217:$U$242,10,FALSE)</f>
        <v>0</v>
      </c>
      <c r="K28" s="14">
        <f>VLOOKUP(V28,[1]Sheet1!$A$217:$U$242,11,FALSE)/100</f>
        <v>0</v>
      </c>
      <c r="L28" s="22">
        <f>VLOOKUP(V28,[1]Sheet1!$A$217:$U$242,12,FALSE)</f>
        <v>0</v>
      </c>
      <c r="M28" s="15">
        <f>VLOOKUP(V28,[1]Sheet1!$A$217:$U$242,13,FALSE)/100</f>
        <v>0</v>
      </c>
      <c r="N28" s="22">
        <f>VLOOKUP(V28,[1]Sheet1!$A$217:$U$242,14,FALSE)</f>
        <v>0</v>
      </c>
      <c r="O28" s="15">
        <f>VLOOKUP(V28,[1]Sheet1!$A$217:$U$242,15,FALSE)/100</f>
        <v>0</v>
      </c>
      <c r="P28" s="27">
        <f>VLOOKUP(V28,[1]Sheet1!$A$217:$U$242,16,FALSE)</f>
        <v>0</v>
      </c>
      <c r="Q28" s="15">
        <f>VLOOKUP(V28,[1]Sheet1!$A$217:$U$242,17,FALSE)/100</f>
        <v>0</v>
      </c>
      <c r="R28" s="27">
        <f>VLOOKUP(V28,[1]Sheet1!$A$217:$U$242,18,FALSE)</f>
        <v>0</v>
      </c>
      <c r="S28" s="15">
        <f>VLOOKUP(V28,[1]Sheet1!$A$217:$U$242,19,FALSE)/100</f>
        <v>0</v>
      </c>
      <c r="T28" s="27">
        <f>VLOOKUP(V28,[1]Sheet1!$A$217:$U$242,20,FALSE)</f>
        <v>0</v>
      </c>
      <c r="U28" s="15">
        <f>VLOOKUP(V28,[1]Sheet1!$A$217:$U$242,21,FALSE)/100</f>
        <v>0</v>
      </c>
      <c r="V28" s="67" t="s">
        <v>152</v>
      </c>
    </row>
    <row r="29" spans="1:22" ht="15" thickBot="1" x14ac:dyDescent="0.35">
      <c r="A29" s="17" t="s">
        <v>31</v>
      </c>
      <c r="B29" s="25">
        <f>VLOOKUP(V29,[1]Sheet1!$A$217:$U$242,2,FALSE)</f>
        <v>148</v>
      </c>
      <c r="C29" s="18">
        <f>VLOOKUP(V29,[1]Sheet1!$A$217:$U$242,3,FALSE)/100</f>
        <v>1.2923506811037372E-2</v>
      </c>
      <c r="D29" s="25">
        <f>VLOOKUP(V29,[1]Sheet1!$A$217:$U$242,4,FALSE)</f>
        <v>148</v>
      </c>
      <c r="E29" s="19">
        <f>VLOOKUP(V29,[1]Sheet1!$A$217:$U$242,5,FALSE)/100</f>
        <v>1.2923506811037372E-2</v>
      </c>
      <c r="F29" s="28">
        <f>VLOOKUP(V29,[1]Sheet1!$A$217:$U$242,6,FALSE)</f>
        <v>0</v>
      </c>
      <c r="G29" s="18">
        <f>VLOOKUP(V29,[1]Sheet1!$A$217:$U$242,7,FALSE)/100</f>
        <v>0</v>
      </c>
      <c r="H29" s="25">
        <f>VLOOKUP(V29,[1]Sheet1!$A$217:$U$242,8,FALSE)</f>
        <v>0</v>
      </c>
      <c r="I29" s="19">
        <f>VLOOKUP(V29,[1]Sheet1!$A$217:$U$242,9,FALSE)/100</f>
        <v>0</v>
      </c>
      <c r="J29" s="28">
        <f>VLOOKUP(V29,[1]Sheet1!$A$217:$U$242,10,FALSE)</f>
        <v>0</v>
      </c>
      <c r="K29" s="18">
        <f>VLOOKUP(V29,[1]Sheet1!$A$217:$U$242,11,FALSE)/100</f>
        <v>0</v>
      </c>
      <c r="L29" s="25">
        <f>VLOOKUP(V29,[1]Sheet1!$A$217:$U$242,12,FALSE)</f>
        <v>0</v>
      </c>
      <c r="M29" s="19">
        <f>VLOOKUP(V29,[1]Sheet1!$A$217:$U$242,13,FALSE)/100</f>
        <v>0</v>
      </c>
      <c r="N29" s="25">
        <f>VLOOKUP(V29,[1]Sheet1!$A$217:$U$242,14,FALSE)</f>
        <v>0</v>
      </c>
      <c r="O29" s="19">
        <f>VLOOKUP(V29,[1]Sheet1!$A$217:$U$242,15,FALSE)/100</f>
        <v>0</v>
      </c>
      <c r="P29" s="28">
        <f>VLOOKUP(V29,[1]Sheet1!$A$217:$U$242,16,FALSE)</f>
        <v>0</v>
      </c>
      <c r="Q29" s="19">
        <f>VLOOKUP(V29,[1]Sheet1!$A$217:$U$242,17,FALSE)/100</f>
        <v>0</v>
      </c>
      <c r="R29" s="28">
        <f>VLOOKUP(V29,[1]Sheet1!$A$217:$U$242,18,FALSE)</f>
        <v>0</v>
      </c>
      <c r="S29" s="19">
        <f>VLOOKUP(V29,[1]Sheet1!$A$217:$U$242,19,FALSE)/100</f>
        <v>0</v>
      </c>
      <c r="T29" s="28">
        <f>VLOOKUP(V29,[1]Sheet1!$A$217:$U$242,20,FALSE)</f>
        <v>0</v>
      </c>
      <c r="U29" s="19">
        <f>VLOOKUP(V29,[1]Sheet1!$A$217:$U$242,21,FALSE)/100</f>
        <v>0</v>
      </c>
      <c r="V29" s="67" t="s">
        <v>31</v>
      </c>
    </row>
    <row r="30" spans="1:22" ht="15" thickBot="1" x14ac:dyDescent="0.35">
      <c r="A30" s="20" t="s">
        <v>32</v>
      </c>
      <c r="B30" s="23">
        <f>VLOOKUP(V30,[1]Sheet1!$A$217:$U$242,2,FALSE)</f>
        <v>11452</v>
      </c>
      <c r="C30" s="7">
        <f>VLOOKUP(V30,[1]Sheet1!$A$217:$U$242,3,FALSE)/100</f>
        <v>1</v>
      </c>
      <c r="D30" s="23">
        <f>VLOOKUP(V30,[1]Sheet1!$A$217:$U$242,4,FALSE)</f>
        <v>11452</v>
      </c>
      <c r="E30" s="8">
        <f>VLOOKUP(V30,[1]Sheet1!$A$217:$U$242,5,FALSE)/100</f>
        <v>1</v>
      </c>
      <c r="F30" s="29">
        <f>VLOOKUP(V30,[1]Sheet1!$A$217:$U$242,6,FALSE)</f>
        <v>0</v>
      </c>
      <c r="G30" s="7">
        <f>VLOOKUP(V30,[1]Sheet1!$A$217:$U$242,7,FALSE)/100</f>
        <v>0</v>
      </c>
      <c r="H30" s="23">
        <f>VLOOKUP(V30,[1]Sheet1!$A$217:$U$242,8,FALSE)</f>
        <v>0</v>
      </c>
      <c r="I30" s="8">
        <f>VLOOKUP(V30,[1]Sheet1!$A$217:$U$242,9,FALSE)/100</f>
        <v>0</v>
      </c>
      <c r="J30" s="29">
        <f>VLOOKUP(V30,[1]Sheet1!$A$217:$U$242,10,FALSE)</f>
        <v>0</v>
      </c>
      <c r="K30" s="7">
        <f>VLOOKUP(V30,[1]Sheet1!$A$217:$U$242,11,FALSE)/100</f>
        <v>0</v>
      </c>
      <c r="L30" s="23">
        <f>VLOOKUP(V30,[1]Sheet1!$A$217:$U$242,12,FALSE)</f>
        <v>0</v>
      </c>
      <c r="M30" s="8">
        <f>VLOOKUP(V30,[1]Sheet1!$A$217:$U$242,13,FALSE)/100</f>
        <v>0</v>
      </c>
      <c r="N30" s="23">
        <f>VLOOKUP(V30,[1]Sheet1!$A$217:$U$242,14,FALSE)</f>
        <v>0</v>
      </c>
      <c r="O30" s="8">
        <f>VLOOKUP(V30,[1]Sheet1!$A$217:$U$242,15,FALSE)/100</f>
        <v>0</v>
      </c>
      <c r="P30" s="29">
        <f>VLOOKUP(V30,[1]Sheet1!$A$217:$U$242,16,FALSE)</f>
        <v>0</v>
      </c>
      <c r="Q30" s="8">
        <f>VLOOKUP(V30,[1]Sheet1!$A$217:$U$242,17,FALSE)/100</f>
        <v>0</v>
      </c>
      <c r="R30" s="29">
        <f>VLOOKUP(V30,[1]Sheet1!$A$217:$U$242,18,FALSE)</f>
        <v>0</v>
      </c>
      <c r="S30" s="8">
        <f>VLOOKUP(V30,[1]Sheet1!$A$217:$U$242,19,FALSE)/100</f>
        <v>0</v>
      </c>
      <c r="T30" s="29">
        <f>VLOOKUP(V30,[1]Sheet1!$A$217:$U$242,20,FALSE)</f>
        <v>0</v>
      </c>
      <c r="U30" s="8">
        <f>VLOOKUP(V30,[1]Sheet1!$A$217:$U$242,21,FALSE)/100</f>
        <v>0</v>
      </c>
      <c r="V30" s="67" t="s">
        <v>54</v>
      </c>
    </row>
    <row r="31" spans="1:22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34</vt:i4>
      </vt:variant>
    </vt:vector>
  </HeadingPairs>
  <TitlesOfParts>
    <vt:vector size="34" baseType="lpstr">
      <vt:lpstr>Inhoudsopgave</vt:lpstr>
      <vt:lpstr>24.1.1</vt:lpstr>
      <vt:lpstr>24.1.2</vt:lpstr>
      <vt:lpstr>24.1.3</vt:lpstr>
      <vt:lpstr>24.1.4</vt:lpstr>
      <vt:lpstr>24.1.5</vt:lpstr>
      <vt:lpstr>24.1.6</vt:lpstr>
      <vt:lpstr>24.1.7</vt:lpstr>
      <vt:lpstr>5.1.8</vt:lpstr>
      <vt:lpstr>5.2.8</vt:lpstr>
      <vt:lpstr>24.2.1</vt:lpstr>
      <vt:lpstr>24.2.2</vt:lpstr>
      <vt:lpstr>24.2.3</vt:lpstr>
      <vt:lpstr>24.2.4</vt:lpstr>
      <vt:lpstr>24.2.5</vt:lpstr>
      <vt:lpstr>24.2.6</vt:lpstr>
      <vt:lpstr>24.2.7</vt:lpstr>
      <vt:lpstr>5.3.8</vt:lpstr>
      <vt:lpstr>24.3.1</vt:lpstr>
      <vt:lpstr>24.3.2</vt:lpstr>
      <vt:lpstr>24.3.3</vt:lpstr>
      <vt:lpstr>24.3.4</vt:lpstr>
      <vt:lpstr>24.3.5</vt:lpstr>
      <vt:lpstr>24.3.6</vt:lpstr>
      <vt:lpstr>24.3.7</vt:lpstr>
      <vt:lpstr>5.4.8</vt:lpstr>
      <vt:lpstr>24.4.1</vt:lpstr>
      <vt:lpstr>24.4.2</vt:lpstr>
      <vt:lpstr>24.4.3</vt:lpstr>
      <vt:lpstr>24.4.4</vt:lpstr>
      <vt:lpstr>24.4.5</vt:lpstr>
      <vt:lpstr>24.4.6</vt:lpstr>
      <vt:lpstr>24.4.7</vt:lpstr>
      <vt:lpstr>5.5.8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Jean-Marie Guillemaere</cp:lastModifiedBy>
  <cp:lastPrinted>2015-06-23T07:39:11Z</cp:lastPrinted>
  <dcterms:created xsi:type="dcterms:W3CDTF">2015-01-12T08:29:00Z</dcterms:created>
  <dcterms:modified xsi:type="dcterms:W3CDTF">2021-01-20T10:14:16Z</dcterms:modified>
</cp:coreProperties>
</file>